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405" windowHeight="9540" activeTab="0"/>
  </bookViews>
  <sheets>
    <sheet name="Synthese" sheetId="1" r:id="rId1"/>
    <sheet name="Monatliche Einnahmen" sheetId="2" r:id="rId2"/>
    <sheet name="Monatliche Ausgaben" sheetId="3" r:id="rId3"/>
    <sheet name="Liquidität 12 Monate" sheetId="4" r:id="rId4"/>
    <sheet name="Text" sheetId="5" state="hidden" r:id="rId5"/>
  </sheets>
  <definedNames>
    <definedName name="_IMP1" localSheetId="0">'Monatliche Ausgaben'!#REF!</definedName>
    <definedName name="_IMP1">'Monatliche Ausgaben'!#REF!</definedName>
    <definedName name="_IMP12" localSheetId="0">'Monatliche Ausgaben'!#REF!</definedName>
    <definedName name="_IMP12">'Monatliche Ausgaben'!#REF!</definedName>
    <definedName name="_IMP123" localSheetId="0">'Monatliche Ausgaben'!#REF!</definedName>
    <definedName name="_IMP123">'Monatliche Ausgaben'!#REF!</definedName>
    <definedName name="_IMP2" localSheetId="0">'Monatliche Ausgaben'!#REF!</definedName>
    <definedName name="_IMP2">'Monatliche Ausgaben'!#REF!</definedName>
    <definedName name="_IMP3" localSheetId="0">'Monatliche Ausgaben'!#REF!</definedName>
    <definedName name="_IMP3">'Monatliche Ausgaben'!#REF!</definedName>
    <definedName name="imp" localSheetId="0">'Monatliche Ausgaben'!#REF!</definedName>
    <definedName name="imp">'Monatliche Ausgaben'!#REF!</definedName>
    <definedName name="IMP3PAGES" localSheetId="0">'Monatliche Ausgaben'!#REF!</definedName>
    <definedName name="IMP3PAGES">'Monatliche Ausgaben'!#REF!</definedName>
    <definedName name="impr" localSheetId="0">'Monatliche Ausgaben'!#REF!</definedName>
    <definedName name="impr">'Monatliche Ausgaben'!#REF!</definedName>
    <definedName name="_xlnm.Print_Area" localSheetId="1">'Monatliche Einnahmen'!$A$1:$P$63</definedName>
    <definedName name="_xlnm.Print_Area" localSheetId="0">'Synthese'!#REF!</definedName>
    <definedName name="SOL135C1L207C7TBORTIRT" localSheetId="0">'Monatliche Ausgaben'!#REF!</definedName>
    <definedName name="SOL135C1L207C7TBORTIRT">'Monatliche Ausgaben'!#REF!</definedName>
    <definedName name="_xlnm.Print_Area" localSheetId="2">'Monatliche Ausgaben'!$A$1:$P$121</definedName>
    <definedName name="_xlnm.Print_Area" localSheetId="1">'Monatliche Einnahmen'!$A$1:$P$65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<sst xmlns="http://schemas.openxmlformats.org/spreadsheetml/2006/main" count="627" uniqueCount="462">
  <si>
    <t>BUDGET  DE  TRESORERIE</t>
  </si>
  <si>
    <t>Entreprise :</t>
  </si>
  <si>
    <t>Variante :</t>
  </si>
  <si>
    <t>Dépenses</t>
  </si>
  <si>
    <t>Situation début</t>
  </si>
  <si>
    <t xml:space="preserve">Total </t>
  </si>
  <si>
    <t>Créanciers (début de période)</t>
  </si>
  <si>
    <t>Dépenses courantes</t>
  </si>
  <si>
    <t xml:space="preserve"> </t>
  </si>
  <si>
    <t>-</t>
  </si>
  <si>
    <t>semences/plants</t>
  </si>
  <si>
    <t>engrais</t>
  </si>
  <si>
    <t>divers</t>
  </si>
  <si>
    <t>vétérinaire</t>
  </si>
  <si>
    <t>estivage</t>
  </si>
  <si>
    <t>frais de la SF</t>
  </si>
  <si>
    <t>fermages</t>
  </si>
  <si>
    <t>ménage &amp; famille</t>
  </si>
  <si>
    <t>impôts</t>
  </si>
  <si>
    <t>Total dépenses</t>
  </si>
  <si>
    <t>Recettes</t>
  </si>
  <si>
    <t>Débiteurs (sommes à encaisser)</t>
  </si>
  <si>
    <t>Recettes courantes :</t>
  </si>
  <si>
    <t>colza</t>
  </si>
  <si>
    <t>pommes de terre</t>
  </si>
  <si>
    <t>porcs</t>
  </si>
  <si>
    <t>Autres recettes d'exploitation</t>
  </si>
  <si>
    <t>allocations familiales</t>
  </si>
  <si>
    <t>Total recettes courantes</t>
  </si>
  <si>
    <t>nouveaux emprunts</t>
  </si>
  <si>
    <t>Total recettes</t>
  </si>
  <si>
    <t>Situation initiale:</t>
  </si>
  <si>
    <t>Caisse</t>
  </si>
  <si>
    <t xml:space="preserve">      +</t>
  </si>
  <si>
    <t xml:space="preserve">      -</t>
  </si>
  <si>
    <t>Evolution des liquidités :</t>
  </si>
  <si>
    <t>Soldes</t>
  </si>
  <si>
    <t>Soldes cumulés (sans intérêt)</t>
  </si>
  <si>
    <t>Taux d'intérêt débiteur</t>
  </si>
  <si>
    <t>Taux d'intérêt créancier</t>
  </si>
  <si>
    <t>Intérêts débiteurs</t>
  </si>
  <si>
    <t>Intérêts créanciers</t>
  </si>
  <si>
    <t>Soldes cumulés (avec intérêts)</t>
  </si>
  <si>
    <t>Evolution de la trésorerie à court terme :</t>
  </si>
  <si>
    <t>Trésorerie nette globale début</t>
  </si>
  <si>
    <t>Trésorerie nette globale fin</t>
  </si>
  <si>
    <t>Débiteurs</t>
  </si>
  <si>
    <t>Créanciers</t>
  </si>
  <si>
    <t xml:space="preserve">   +   </t>
  </si>
  <si>
    <t>Débiteurs à encaisser</t>
  </si>
  <si>
    <t xml:space="preserve">      -   </t>
  </si>
  <si>
    <t>Créanciers à payer</t>
  </si>
  <si>
    <t>Ausgaben</t>
  </si>
  <si>
    <t>Betrieb:</t>
  </si>
  <si>
    <t>Variante:</t>
  </si>
  <si>
    <t>Monat</t>
  </si>
  <si>
    <t>Evolution des liquidités mensuelles</t>
  </si>
  <si>
    <t>Liquiditätsplanung</t>
  </si>
  <si>
    <t>Jan.</t>
  </si>
  <si>
    <t xml:space="preserve">Feb. </t>
  </si>
  <si>
    <t>März</t>
  </si>
  <si>
    <t>April</t>
  </si>
  <si>
    <t>Mai</t>
  </si>
  <si>
    <t xml:space="preserve">Juni </t>
  </si>
  <si>
    <t>Juli</t>
  </si>
  <si>
    <t xml:space="preserve">Aug. </t>
  </si>
  <si>
    <t xml:space="preserve">Sep. </t>
  </si>
  <si>
    <t xml:space="preserve">Okt. </t>
  </si>
  <si>
    <t xml:space="preserve">Nov. </t>
  </si>
  <si>
    <t xml:space="preserve">Dez. </t>
  </si>
  <si>
    <t>Total</t>
  </si>
  <si>
    <t>Kreditoren (zu Beginn der Periode)</t>
  </si>
  <si>
    <t>Pflanzenbau</t>
  </si>
  <si>
    <t>Saatgut/ Pflanzgut</t>
  </si>
  <si>
    <t>Dünger</t>
  </si>
  <si>
    <t>Diverses</t>
  </si>
  <si>
    <t>Tierhaltung</t>
  </si>
  <si>
    <t>Tierarzt</t>
  </si>
  <si>
    <t>Sömmerung</t>
  </si>
  <si>
    <t>Pachtzins</t>
  </si>
  <si>
    <t>Haushalt &amp; Familie</t>
  </si>
  <si>
    <t>Kosten für die Futterbaufläche</t>
  </si>
  <si>
    <t>Steuern</t>
  </si>
  <si>
    <t>laufende Ausgaben</t>
  </si>
  <si>
    <t>Total laufende Ausgaben</t>
  </si>
  <si>
    <t>Investitionen</t>
  </si>
  <si>
    <t>Tilgung der Schulden</t>
  </si>
  <si>
    <t>Total Ausgaben</t>
  </si>
  <si>
    <t>Einnahmen</t>
  </si>
  <si>
    <t>Laufende Einnahmen</t>
  </si>
  <si>
    <t>Weizen</t>
  </si>
  <si>
    <t>Raps</t>
  </si>
  <si>
    <t>Kartoffeln</t>
  </si>
  <si>
    <t>Schweine</t>
  </si>
  <si>
    <t>Andere Einnahmen des Betriebes</t>
  </si>
  <si>
    <t>Familienzulagen</t>
  </si>
  <si>
    <t>Total laufende Einnahmen</t>
  </si>
  <si>
    <t>einmalige Beiträge</t>
  </si>
  <si>
    <t>neue Schulden</t>
  </si>
  <si>
    <t>Total Einnahmen</t>
  </si>
  <si>
    <t>Ausgangslage</t>
  </si>
  <si>
    <t>Kasse</t>
  </si>
  <si>
    <t>Veränderung der Liquidität</t>
  </si>
  <si>
    <t>Zinssatz der Debitoren</t>
  </si>
  <si>
    <t>Zinssatz der Kreditoren</t>
  </si>
  <si>
    <t>Debitorenzins</t>
  </si>
  <si>
    <t>Kreditorenzins</t>
  </si>
  <si>
    <t>Sparkonto</t>
  </si>
  <si>
    <t>Kontokorrent Kreditor (passiv)</t>
  </si>
  <si>
    <t>Debitoren</t>
  </si>
  <si>
    <t>Kreditoren</t>
  </si>
  <si>
    <t>Kontokorrent passiv</t>
  </si>
  <si>
    <t>Kreditoren zum Zahlen</t>
  </si>
  <si>
    <t>Debitoren zum Einkassieren</t>
  </si>
  <si>
    <t>Date début de la 1ère période:</t>
  </si>
  <si>
    <t>Anfangs Datum der 1. Periode:</t>
  </si>
  <si>
    <t>1.</t>
  </si>
  <si>
    <t>2.</t>
  </si>
  <si>
    <t>3.</t>
  </si>
  <si>
    <t>4.</t>
  </si>
  <si>
    <t>Debitoren (Summe der Einnahmen)</t>
  </si>
  <si>
    <t>Post-Konto</t>
  </si>
  <si>
    <t>kurzfristige Entwicklung des Umlaufvermögen</t>
  </si>
  <si>
    <t>Nettomonetäres Umlaufvermögen zu Beginn</t>
  </si>
  <si>
    <t>Nettomonetäres Umlaufvermögen am Ende</t>
  </si>
  <si>
    <t>Quartal</t>
  </si>
  <si>
    <t>Total dépenses courantes</t>
  </si>
  <si>
    <t>Futtermittel</t>
  </si>
  <si>
    <t>Pflanzenschutzmittel</t>
  </si>
  <si>
    <t>Andere Direktkosten</t>
  </si>
  <si>
    <t>Veränderung der monatlichen Liquidität</t>
  </si>
  <si>
    <t>Solde cumulé en décembre</t>
  </si>
  <si>
    <t>Saldo</t>
  </si>
  <si>
    <t>Janv.</t>
  </si>
  <si>
    <t>Fév.</t>
  </si>
  <si>
    <t>Mars</t>
  </si>
  <si>
    <t>Avril</t>
  </si>
  <si>
    <t>Juin</t>
  </si>
  <si>
    <t>Juillet</t>
  </si>
  <si>
    <t>Sep.</t>
  </si>
  <si>
    <t>Oct.</t>
  </si>
  <si>
    <t>Nov.</t>
  </si>
  <si>
    <t>Déc.</t>
  </si>
  <si>
    <t>Compte postal</t>
  </si>
  <si>
    <t>Compte d'épargne</t>
  </si>
  <si>
    <t>Compte courant créditeur (passif)</t>
  </si>
  <si>
    <t>Trimestre</t>
  </si>
  <si>
    <t>Mois</t>
  </si>
  <si>
    <t xml:space="preserve">assurances </t>
  </si>
  <si>
    <t xml:space="preserve">Versicherungen </t>
  </si>
  <si>
    <t>voiture</t>
  </si>
  <si>
    <t xml:space="preserve">Auto </t>
  </si>
  <si>
    <r>
      <t>1</t>
    </r>
    <r>
      <rPr>
        <vertAlign val="superscript"/>
        <sz val="10"/>
        <rFont val="MS Sans Serif"/>
        <family val="2"/>
      </rPr>
      <t xml:space="preserve">er </t>
    </r>
  </si>
  <si>
    <r>
      <t>2</t>
    </r>
    <r>
      <rPr>
        <vertAlign val="superscript"/>
        <sz val="10"/>
        <rFont val="MS Sans Serif"/>
        <family val="2"/>
      </rPr>
      <t>ème</t>
    </r>
  </si>
  <si>
    <r>
      <t>3</t>
    </r>
    <r>
      <rPr>
        <vertAlign val="superscript"/>
        <sz val="10"/>
        <rFont val="MS Sans Serif"/>
        <family val="2"/>
      </rPr>
      <t>ème</t>
    </r>
  </si>
  <si>
    <r>
      <t>4</t>
    </r>
    <r>
      <rPr>
        <vertAlign val="superscript"/>
        <sz val="10"/>
        <rFont val="MS Sans Serif"/>
        <family val="2"/>
      </rPr>
      <t>ème</t>
    </r>
  </si>
  <si>
    <t>Cultures</t>
  </si>
  <si>
    <t>Bétail</t>
  </si>
  <si>
    <t>Autres dépenses spécifiques</t>
  </si>
  <si>
    <t>Rauhfutter</t>
  </si>
  <si>
    <t>aliments concentrés</t>
  </si>
  <si>
    <t>Bezamung</t>
  </si>
  <si>
    <t>inséminations</t>
  </si>
  <si>
    <t>phytosanitaires</t>
  </si>
  <si>
    <t>fourrages grossiers</t>
  </si>
  <si>
    <t>ass. bâtiments, contrib. immob., etc.</t>
  </si>
  <si>
    <t>locations privées</t>
  </si>
  <si>
    <t>Compte courant passif</t>
  </si>
  <si>
    <t>Übriger Aufwand</t>
  </si>
  <si>
    <t>Eigenmietwert Geschäftslokalitäten</t>
  </si>
  <si>
    <t>Private Nebeneinkommen</t>
  </si>
  <si>
    <t>Eigenmietwert Privatwohnung</t>
  </si>
  <si>
    <t>Août</t>
  </si>
  <si>
    <t xml:space="preserve">Cultures </t>
  </si>
  <si>
    <t>Milch</t>
  </si>
  <si>
    <t>Tiere</t>
  </si>
  <si>
    <t>Kälbern</t>
  </si>
  <si>
    <t>Revenus accessoires privés:</t>
  </si>
  <si>
    <t>subventions à fonds perdus</t>
  </si>
  <si>
    <t>apports du privé</t>
  </si>
  <si>
    <t>Autres charges d'exploitation</t>
  </si>
  <si>
    <t>Charges de personnel</t>
  </si>
  <si>
    <t>animaux</t>
  </si>
  <si>
    <t>travaux par tiers et loc. machines</t>
  </si>
  <si>
    <t>intérêts hypothécaires</t>
  </si>
  <si>
    <t xml:space="preserve">Cultures spéciales </t>
  </si>
  <si>
    <t>Spezialkulturen</t>
  </si>
  <si>
    <t>Bétail bovin</t>
  </si>
  <si>
    <t>retraits de l'exploitation</t>
  </si>
  <si>
    <t>blé</t>
  </si>
  <si>
    <t>Personnalaufwand</t>
  </si>
  <si>
    <t>Löhne Angestellte</t>
  </si>
  <si>
    <t>Sonstiger Betriebsaufwand</t>
  </si>
  <si>
    <t xml:space="preserve">Kapitaleinlagen </t>
  </si>
  <si>
    <t>Direktzahlungen</t>
  </si>
  <si>
    <t>Deinvestitionen</t>
  </si>
  <si>
    <t>Kapitalrückzüge</t>
  </si>
  <si>
    <t>Hypothekarzinsaufwand</t>
  </si>
  <si>
    <t>lait</t>
  </si>
  <si>
    <t>veaux</t>
  </si>
  <si>
    <t>autres revenus d'indépendant</t>
  </si>
  <si>
    <t>désinvestissements</t>
  </si>
  <si>
    <t xml:space="preserve">salaires d'activités dépendantes </t>
  </si>
  <si>
    <t>autres dépenses bétail</t>
  </si>
  <si>
    <t>Übriger Aufwand Tierhaltung</t>
  </si>
  <si>
    <t>autres dépenses culture</t>
  </si>
  <si>
    <t>Übriger Aufwand Planzenbau</t>
  </si>
  <si>
    <t>salaires d'employés</t>
  </si>
  <si>
    <t>charges soc. et autres charges de pers.</t>
  </si>
  <si>
    <t>prévoyance (ass. Vie, 2ème, 3ème pilier, etc.)</t>
  </si>
  <si>
    <t>Vorsorge (Lebensvers., 2., 3. Säule, usw)</t>
  </si>
  <si>
    <t>Arbeiten durch Dritte, Maschinenmiete</t>
  </si>
  <si>
    <t>Sozialversicherung und andere pers. Aufwand</t>
  </si>
  <si>
    <t>andere selbständige Einkommen</t>
  </si>
  <si>
    <t xml:space="preserve">Löhne aus unselbständigen Tätigkeiten </t>
  </si>
  <si>
    <t>Tier</t>
  </si>
  <si>
    <t>Maschinen und Zugkräfte (Unterhalt, Vers., Karftoff, usw.)</t>
  </si>
  <si>
    <t>Allg. Betriebskosten (vers., Energie, Büroaufwand, usw.)</t>
  </si>
  <si>
    <t>entretien bâtiments &amp; installations fixes</t>
  </si>
  <si>
    <t>Vers., Gebühren Gebäude</t>
  </si>
  <si>
    <t>entretien et réparations</t>
  </si>
  <si>
    <t>carburants</t>
  </si>
  <si>
    <t>Total dépenses machines et traction</t>
  </si>
  <si>
    <t>Total frais généraux</t>
  </si>
  <si>
    <t>leasings machines et traction (tracteur)</t>
  </si>
  <si>
    <t>céréales panifiables</t>
  </si>
  <si>
    <t>céréales fourragères</t>
  </si>
  <si>
    <t>location contingent laitier</t>
  </si>
  <si>
    <t>fourrages</t>
  </si>
  <si>
    <t>Productions animales</t>
  </si>
  <si>
    <t>transport par tiers</t>
  </si>
  <si>
    <t>Total charges de l'immeuble d'exploitation</t>
  </si>
  <si>
    <t>cultures sarclées</t>
  </si>
  <si>
    <t>pailles</t>
  </si>
  <si>
    <t>électricité, eau, déchets</t>
  </si>
  <si>
    <t>Serafe (ex-billag)</t>
  </si>
  <si>
    <t>OPERATIONS COURANTES ENTREPRISE ET PRIVE</t>
  </si>
  <si>
    <t>+</t>
  </si>
  <si>
    <t>Contributions des pouvoirs publics</t>
  </si>
  <si>
    <t>Salaires et charges sociales du personnel</t>
  </si>
  <si>
    <t>=</t>
  </si>
  <si>
    <t>Cash Flow monétaire avants intérets et privé</t>
  </si>
  <si>
    <t>Flux d'activités professionnelles dépendantes</t>
  </si>
  <si>
    <t>Cash Flow avant intérets</t>
  </si>
  <si>
    <t>OPERATIONS D'INVESTISSEMENTS</t>
  </si>
  <si>
    <t>Ventes/achats d'immobilisations financières</t>
  </si>
  <si>
    <t>Contributions à l'investissement</t>
  </si>
  <si>
    <t>Excédent ou manque monétaire avant intérêts</t>
  </si>
  <si>
    <t>OPERATIONS FINANCIERES</t>
  </si>
  <si>
    <t>Revenus de placements financiers exploitation</t>
  </si>
  <si>
    <t>Intérêts frais bancaires</t>
  </si>
  <si>
    <t>Apports de capitaux privés à l'entreprise</t>
  </si>
  <si>
    <t>Retraits de capitaux de l'enterprise au privé</t>
  </si>
  <si>
    <t>Variation de trésorerie nette globale (VTNG)</t>
  </si>
  <si>
    <t>dépenses exceptionnelles</t>
  </si>
  <si>
    <t>recettes exceptionnelles</t>
  </si>
  <si>
    <t>Total charges et produits financiers</t>
  </si>
  <si>
    <t>contribution à l'investissement</t>
  </si>
  <si>
    <t>achats immobilisations financières</t>
  </si>
  <si>
    <t>ventes immobilisations financières</t>
  </si>
  <si>
    <t>assurance grêle</t>
  </si>
  <si>
    <t>Ventes d'immobilisations (désinvestissement)</t>
  </si>
  <si>
    <t>Achats d'immobilisations  (investissement)</t>
  </si>
  <si>
    <t xml:space="preserve">Nouveaux capitaux étrangers à long terme </t>
  </si>
  <si>
    <t xml:space="preserve">Remboursement capitaux étrangers à long terme </t>
  </si>
  <si>
    <t>Consommation privée / prélèvements d'associés</t>
  </si>
  <si>
    <t>Recettes exceptionnelles</t>
  </si>
  <si>
    <t>Dépenses  exceptionnelles</t>
  </si>
  <si>
    <t>ristourne sur droit de douane</t>
  </si>
  <si>
    <t>ass. &amp; taxes</t>
  </si>
  <si>
    <t>leasings</t>
  </si>
  <si>
    <t>téléphone, Internet</t>
  </si>
  <si>
    <t>matériel bureau</t>
  </si>
  <si>
    <t>autres frais généraux</t>
  </si>
  <si>
    <t>francs</t>
  </si>
  <si>
    <t>Franken</t>
  </si>
  <si>
    <t>UMSATZBEREICH UNTERNEHMEN UND PRIVAT</t>
  </si>
  <si>
    <t>Verkäufe von Produkten und Dienstleistungen</t>
  </si>
  <si>
    <t>Personalausgaben</t>
  </si>
  <si>
    <t>Mittelfluss Betrieb vor Zinsen</t>
  </si>
  <si>
    <t>Einnahmen aus betriebsfremde, einmalige, ausserordentliche und periodenfremde Aktivitäten</t>
  </si>
  <si>
    <t>Ausgaben aus betriebsfremde, einmalige, ausserordentliche und periodenfremde Aktivitäten</t>
  </si>
  <si>
    <t>Mittelfluss vor Privat und vor Zinsen</t>
  </si>
  <si>
    <t>Mittelfluss unselbständige Aktivitäten</t>
  </si>
  <si>
    <t>Netto Privatausgaben / Vorbezüge Teilhaber</t>
  </si>
  <si>
    <t>Cash flow (Mittelfluss aus Umsatzbereich)</t>
  </si>
  <si>
    <t>INVESTITIONSBEREICH</t>
  </si>
  <si>
    <t>Verkauf Anlagevermögen und immaterielle Anlagen</t>
  </si>
  <si>
    <t>Zukauf Anlagevermögen und immaterielle Anlagen</t>
  </si>
  <si>
    <t>Verkauf / Zukauf Finanzanlagen</t>
  </si>
  <si>
    <t>Investitionsbeiträge</t>
  </si>
  <si>
    <t>Finanzierungsüberschuss oder - manko vor Zinsen</t>
  </si>
  <si>
    <t>FINANZIERUNGSBEREICH</t>
  </si>
  <si>
    <t>Neuaufnahme langfristiges Fremdkapital Betrieb</t>
  </si>
  <si>
    <t>Tilgung langfristiges Fremdkapital Betrieb</t>
  </si>
  <si>
    <t>Erfolge betrieblicher Finanzanlagen</t>
  </si>
  <si>
    <t>Zinsen und übriger Finanzaufwand Betrieb</t>
  </si>
  <si>
    <t>Private Kapitaleinlagen</t>
  </si>
  <si>
    <t>Private Kapitalrückzüge</t>
  </si>
  <si>
    <t>Veränderung Nettomonetäres Umlaufsvermögen (NMUV)</t>
  </si>
  <si>
    <t>conditionnement</t>
  </si>
  <si>
    <t>Verpackungs- und Trocknungsaufwand</t>
  </si>
  <si>
    <t>Hagelversicherungsprämien</t>
  </si>
  <si>
    <t>Fremdtransporte</t>
  </si>
  <si>
    <t>Pers. Taggeldversicherung</t>
  </si>
  <si>
    <t>AHV, IV, EO des Unternehmers</t>
  </si>
  <si>
    <t>AVS, AI, APG, AC du patron</t>
  </si>
  <si>
    <t>Unterhalt und Reparaturen</t>
  </si>
  <si>
    <t>Versicherungen und Gebühren</t>
  </si>
  <si>
    <t>Betriebsstoffe</t>
  </si>
  <si>
    <t>Zollrückerstattung</t>
  </si>
  <si>
    <t>Energie- und Entsorgungsaufwand</t>
  </si>
  <si>
    <t>Telefon, Telefax, Internet</t>
  </si>
  <si>
    <t>Büromaterial</t>
  </si>
  <si>
    <t>Serafe</t>
  </si>
  <si>
    <t>fiduciaire, conseil, formation</t>
  </si>
  <si>
    <t>Buchführung, Beratung, Weiterbildung</t>
  </si>
  <si>
    <t>Total Sonstiger betrieblicher Aufwand</t>
  </si>
  <si>
    <t>ass. choses, droit , taxes</t>
  </si>
  <si>
    <t>Sachversicherungen, Abgaben, Gebühren</t>
  </si>
  <si>
    <t>Aufwand betriebliche Liegenschaften</t>
  </si>
  <si>
    <t>Total Aufwand betriebliche Liegenschaften</t>
  </si>
  <si>
    <t>Total Maschinen und Zugkräfte</t>
  </si>
  <si>
    <t>Privatauto</t>
  </si>
  <si>
    <t>Total Pflanzenbau</t>
  </si>
  <si>
    <t>Finanzaufwand und Finanzertrag</t>
  </si>
  <si>
    <t>Finanzaufwand</t>
  </si>
  <si>
    <t>Finanzertrag</t>
  </si>
  <si>
    <t xml:space="preserve">charges financières </t>
  </si>
  <si>
    <t xml:space="preserve">produits financiers </t>
  </si>
  <si>
    <t>Total Finanzaufwand und Finanzertrag</t>
  </si>
  <si>
    <t>remboursement CI</t>
  </si>
  <si>
    <t>Tilgung der Hypotheken</t>
  </si>
  <si>
    <t>Total remboursement des emprunts</t>
  </si>
  <si>
    <t>Total Tilgung der Schulden</t>
  </si>
  <si>
    <t>Total andere Tierproduktionen</t>
  </si>
  <si>
    <t>Tierproduktionen</t>
  </si>
  <si>
    <t>Total productions animales</t>
  </si>
  <si>
    <t>Total Tierproduktionen</t>
  </si>
  <si>
    <t>Andere Tierproduktionen</t>
  </si>
  <si>
    <t>Brotgetreide</t>
  </si>
  <si>
    <t>Futtergetreide</t>
  </si>
  <si>
    <t>Hackfrucht</t>
  </si>
  <si>
    <t>Saat- und Pflanzengut</t>
  </si>
  <si>
    <t>semences et plans</t>
  </si>
  <si>
    <t>Futterbauprodukte</t>
  </si>
  <si>
    <t>Stroh</t>
  </si>
  <si>
    <t>Zukauf Finanzanlagen</t>
  </si>
  <si>
    <t>Verkauf Finanzanlagen</t>
  </si>
  <si>
    <t>Total Personnalaufwand</t>
  </si>
  <si>
    <t>Total Spezialkulturen</t>
  </si>
  <si>
    <t>Total Tierhaltung</t>
  </si>
  <si>
    <t>Total Private Nebeneinkommen</t>
  </si>
  <si>
    <t>Vermietung Milchkontingent</t>
  </si>
  <si>
    <t>achat d'animaux</t>
  </si>
  <si>
    <t>Kauf Tiere</t>
  </si>
  <si>
    <t>assurance indemnité journalière (patron)</t>
  </si>
  <si>
    <t>Total Andere Einnahmen des Betriebes</t>
  </si>
  <si>
    <t>Total Andere Direktkosten</t>
  </si>
  <si>
    <t xml:space="preserve">Total Allg. Betriebskosten </t>
  </si>
  <si>
    <t>Total voitures à usage mixte</t>
  </si>
  <si>
    <t>Vente de produits et de prestations de services</t>
  </si>
  <si>
    <t>Autres productions animales</t>
  </si>
  <si>
    <t>Total voiture privée</t>
  </si>
  <si>
    <t>Total Privatauto</t>
  </si>
  <si>
    <t>Solde de la Trésorerie après une année</t>
  </si>
  <si>
    <t>Saldo der Liquidität nach einem Jach</t>
  </si>
  <si>
    <t>entretien immeubles et installations en fermage</t>
  </si>
  <si>
    <t>Unterhalt Geschäftsimmob., Produktionsanlag. Pächter</t>
  </si>
  <si>
    <t>Gebäudeunterhalt &amp; Feste Einrichtungen</t>
  </si>
  <si>
    <r>
      <rPr>
        <sz val="10"/>
        <rFont val="MS Sans Serif"/>
        <family val="0"/>
      </rPr>
      <t>Leasing Traktoren und Maschinen</t>
    </r>
  </si>
  <si>
    <t>Auto mit gemischter Nutzung</t>
  </si>
  <si>
    <t>Total Auto mit gemischter Nutzung</t>
  </si>
  <si>
    <r>
      <rPr>
        <sz val="10"/>
        <rFont val="MS Sans Serif"/>
        <family val="0"/>
      </rPr>
      <t>Allgemeine Betriebskosten</t>
    </r>
  </si>
  <si>
    <r>
      <t xml:space="preserve">Tilgung der </t>
    </r>
    <r>
      <rPr>
        <sz val="10"/>
        <rFont val="MS Sans Serif"/>
        <family val="0"/>
      </rPr>
      <t>IK</t>
    </r>
  </si>
  <si>
    <r>
      <t>Ausserordentlich</t>
    </r>
    <r>
      <rPr>
        <sz val="10"/>
        <rFont val="MS Sans Serif"/>
        <family val="0"/>
      </rPr>
      <t>e Einnahmen</t>
    </r>
  </si>
  <si>
    <r>
      <t>Ausserordentlich</t>
    </r>
    <r>
      <rPr>
        <sz val="10"/>
        <rFont val="MS Sans Serif"/>
        <family val="0"/>
      </rPr>
      <t>e Ausgaben</t>
    </r>
  </si>
  <si>
    <t>Details der Ausgaben</t>
  </si>
  <si>
    <t>Leasing</t>
  </si>
  <si>
    <t>Excédent sur opérations courantes (ESO)</t>
  </si>
  <si>
    <t>Betriebsausgaben</t>
  </si>
  <si>
    <t>Achats d'exploitation</t>
  </si>
  <si>
    <t>Achats spécifiques &amp; d'exploitation</t>
  </si>
  <si>
    <t>Ausgaben von Direktkosten &amp; von Betriebsausgaben</t>
  </si>
  <si>
    <t>paiements directs</t>
  </si>
  <si>
    <t>locations agricoles</t>
  </si>
  <si>
    <t>SYNTHESE / RECAPITULATIF</t>
  </si>
  <si>
    <t>KURZFASSUNG / ZUSAMMENFASSUNG</t>
  </si>
  <si>
    <t>Sprache/Langue</t>
  </si>
  <si>
    <t>Français</t>
  </si>
  <si>
    <t>Deutsch</t>
  </si>
  <si>
    <t xml:space="preserve">Desinvestitionnen, Finanzierungbereich </t>
  </si>
  <si>
    <t>Total Desinvest., Finanzierungsb.</t>
  </si>
  <si>
    <t>Opérations de désinvestissements et financières :</t>
  </si>
  <si>
    <t>Total op. désinvestis., op. financières</t>
  </si>
  <si>
    <t>Investitionen, Finanzierungsbereich</t>
  </si>
  <si>
    <t>Total op. d'investis., op. financières</t>
  </si>
  <si>
    <t>Total Invest., Finanzierungsb.</t>
  </si>
  <si>
    <t>Opérations d'investissements et financières :</t>
  </si>
  <si>
    <t>Total autres recettes d'exploitation</t>
  </si>
  <si>
    <t>Machines et traction (entretien, ass., carb., etc.)</t>
  </si>
  <si>
    <t>Voitures à usage mixte</t>
  </si>
  <si>
    <t>Frais généraux (ass., énergie, administration)</t>
  </si>
  <si>
    <t>Voiture privée</t>
  </si>
  <si>
    <t>Charges de l'immeuble d'exploitation en propriété</t>
  </si>
  <si>
    <t>Charges et produits financiers</t>
  </si>
  <si>
    <t>Remboursement des emprunts</t>
  </si>
  <si>
    <t>Détail dépenses</t>
  </si>
  <si>
    <t>Charge des immeubles</t>
  </si>
  <si>
    <t>Aufwand Geschäftsimmobilien</t>
  </si>
  <si>
    <t>Total charge des immeubles</t>
  </si>
  <si>
    <t>Total Aufwand Geschäftsimmobilien</t>
  </si>
  <si>
    <t>Autres dépenses</t>
  </si>
  <si>
    <t>Total Übriger Aufwand</t>
  </si>
  <si>
    <t>Investissements</t>
  </si>
  <si>
    <t>Total Investitionen</t>
  </si>
  <si>
    <t>remboursement hypopthèques</t>
  </si>
  <si>
    <t>Dépenses privées</t>
  </si>
  <si>
    <t>Total dépenses privées</t>
  </si>
  <si>
    <t>Total Private Ausgaben</t>
  </si>
  <si>
    <t>Private Ausgaben</t>
  </si>
  <si>
    <t>Comptes courants débiteur (actif)</t>
  </si>
  <si>
    <t>Kontenkorrent Debitor (aktiv)</t>
  </si>
  <si>
    <t>Situation finale :</t>
  </si>
  <si>
    <t>Endzustand:</t>
  </si>
  <si>
    <t>Disponible immédiat en Janvier</t>
  </si>
  <si>
    <t>kurzfristig verfügbar im Januar</t>
  </si>
  <si>
    <t>Disponible immédiat en Décembre</t>
  </si>
  <si>
    <t>kurzfristig verfügbar im Dezember</t>
  </si>
  <si>
    <t>Soldes cumulés</t>
  </si>
  <si>
    <t>Variation du disponible immédiat début/fin d'année</t>
  </si>
  <si>
    <t>Veränderung kurzfristig verfügbar Anfang/Ende des Jahres</t>
  </si>
  <si>
    <t>Variation des débiteurs à encaisser début/fin d'année</t>
  </si>
  <si>
    <t>Veränderung Debitoren (Summe der Einnahmen) Anfang/Ende des Jahres</t>
  </si>
  <si>
    <t>Variation des créanciers début/fin d'année</t>
  </si>
  <si>
    <t>Veränderung Kreditoren Anfang/Ende des Jahres</t>
  </si>
  <si>
    <t>Kumulierte Salden</t>
  </si>
  <si>
    <t>Kumulierte Salden (ohne Zinsen)</t>
  </si>
  <si>
    <t>Kumulierte Salden (mit Zinsen)</t>
  </si>
  <si>
    <t>Kumulierte Salden im Dezember</t>
  </si>
  <si>
    <t>Flux monétaires</t>
  </si>
  <si>
    <t>monetäre Flüsse</t>
  </si>
  <si>
    <t>Nebenbetrieb</t>
  </si>
  <si>
    <t>activités annexes</t>
  </si>
  <si>
    <t>Total autres dépenses spécifiques</t>
  </si>
  <si>
    <t>Total charges de personnel</t>
  </si>
  <si>
    <t>Total autres dépenses</t>
  </si>
  <si>
    <t>Total autres charges d'exploitation</t>
  </si>
  <si>
    <t>Total investissements</t>
  </si>
  <si>
    <t>Total cultures</t>
  </si>
  <si>
    <t>Total bétail bovin</t>
  </si>
  <si>
    <t xml:space="preserve">Total cultures spéciales </t>
  </si>
  <si>
    <t>Total autres productions animales</t>
  </si>
  <si>
    <t>Total revenus accessoires privés</t>
  </si>
  <si>
    <t>(y.c. résultats d'immeubles)</t>
  </si>
  <si>
    <t>(ink. Erfolg betrieb. Liegenschaften)</t>
  </si>
  <si>
    <t>recettes des immeubles</t>
  </si>
  <si>
    <t>Einnahmen Liegenschaften</t>
  </si>
  <si>
    <t>travaux pour tiers et location de machines</t>
  </si>
  <si>
    <t>Arbeiten für Dritte, Maschinenmiete</t>
  </si>
  <si>
    <t>Version 3.1 - en collaboration avec Grangeneuve</t>
  </si>
  <si>
    <t>Version 3.1 - in Zusammenarbeit mit Grangeneuve</t>
  </si>
</sst>
</file>

<file path=xl/styles.xml><?xml version="1.0" encoding="utf-8"?>
<styleSheet xmlns="http://schemas.openxmlformats.org/spreadsheetml/2006/main">
  <numFmts count="17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0.00%;0.00%;"/>
    <numFmt numFmtId="165" formatCode="0&quot; er&quot;"/>
    <numFmt numFmtId="166" formatCode="0&quot; ème&quot;"/>
    <numFmt numFmtId="167" formatCode="dd/mm/yyyy;;;"/>
    <numFmt numFmtId="168" formatCode="_ * #,##0_ ;_ * \-#,##0_ ;_ * &quot;&quot;_ ;@_ "/>
    <numFmt numFmtId="169" formatCode="_ * #,##0_ ;_ * \-#,##0_ ;_ * &quot;&quot;_ ;@"/>
    <numFmt numFmtId="170" formatCode="_ * #,##0_ ;_ * \-#,##0_ ;;@"/>
    <numFmt numFmtId="171" formatCode="0;;;"/>
    <numFmt numFmtId="172" formatCode="_ * #\ ##0_ ;_ * \-#\ ##0_ ;_ * &quot;&quot;_ ;@_ "/>
  </numFmts>
  <fonts count="75">
    <font>
      <sz val="10"/>
      <name val="MS Sans Serif"/>
      <family val="0"/>
    </font>
    <font>
      <sz val="11"/>
      <color indexed="8"/>
      <name val="Calibri"/>
      <family val="2"/>
    </font>
    <font>
      <sz val="10"/>
      <name val="Helvetica"/>
      <family val="2"/>
    </font>
    <font>
      <b/>
      <i/>
      <sz val="12"/>
      <name val="Helvetica"/>
      <family val="2"/>
    </font>
    <font>
      <sz val="11"/>
      <name val="Helvetica"/>
      <family val="2"/>
    </font>
    <font>
      <b/>
      <i/>
      <sz val="11"/>
      <name val="Helvetica"/>
      <family val="2"/>
    </font>
    <font>
      <i/>
      <sz val="11"/>
      <name val="Helvetica"/>
      <family val="2"/>
    </font>
    <font>
      <b/>
      <sz val="11"/>
      <name val="Helvetica"/>
      <family val="2"/>
    </font>
    <font>
      <sz val="11"/>
      <name val="MS Sans Serif"/>
      <family val="2"/>
    </font>
    <font>
      <b/>
      <i/>
      <sz val="14"/>
      <name val="Helvetica"/>
      <family val="2"/>
    </font>
    <font>
      <b/>
      <sz val="12"/>
      <name val="Helvetica"/>
      <family val="2"/>
    </font>
    <font>
      <b/>
      <sz val="12"/>
      <name val="MS Sans Serif"/>
      <family val="2"/>
    </font>
    <font>
      <b/>
      <sz val="18"/>
      <name val="Helvetica"/>
      <family val="2"/>
    </font>
    <font>
      <i/>
      <sz val="26"/>
      <name val="Arial MT Black"/>
      <family val="0"/>
    </font>
    <font>
      <b/>
      <i/>
      <sz val="36"/>
      <name val="Arial MT Black"/>
      <family val="0"/>
    </font>
    <font>
      <sz val="10"/>
      <name val="Arial MT Black"/>
      <family val="0"/>
    </font>
    <font>
      <b/>
      <sz val="9"/>
      <name val="Helvetica"/>
      <family val="2"/>
    </font>
    <font>
      <b/>
      <sz val="11"/>
      <color indexed="8"/>
      <name val="Calibri"/>
      <family val="2"/>
    </font>
    <font>
      <vertAlign val="superscript"/>
      <sz val="10"/>
      <name val="MS Sans Serif"/>
      <family val="2"/>
    </font>
    <font>
      <sz val="10"/>
      <color indexed="10"/>
      <name val="MS Sans Serif"/>
      <family val="0"/>
    </font>
    <font>
      <b/>
      <sz val="11"/>
      <name val="MS Sans Serif"/>
      <family val="2"/>
    </font>
    <font>
      <b/>
      <sz val="11"/>
      <color indexed="10"/>
      <name val="Helvetica"/>
      <family val="0"/>
    </font>
    <font>
      <b/>
      <i/>
      <sz val="13"/>
      <name val="Helvetica"/>
      <family val="2"/>
    </font>
    <font>
      <i/>
      <sz val="10"/>
      <name val="Helvetica"/>
      <family val="0"/>
    </font>
    <font>
      <b/>
      <i/>
      <sz val="10"/>
      <name val="Helvetica"/>
      <family val="0"/>
    </font>
    <font>
      <i/>
      <sz val="10"/>
      <name val="MS Sans Serif"/>
      <family val="0"/>
    </font>
    <font>
      <b/>
      <sz val="10"/>
      <name val="Helvetica"/>
      <family val="0"/>
    </font>
    <font>
      <b/>
      <sz val="10"/>
      <name val="MS Sans Serif"/>
      <family val="0"/>
    </font>
    <font>
      <b/>
      <sz val="14"/>
      <name val="Helvetica"/>
      <family val="0"/>
    </font>
    <font>
      <sz val="14"/>
      <name val="Helvetica"/>
      <family val="0"/>
    </font>
    <font>
      <b/>
      <sz val="13"/>
      <name val="Helvetica"/>
      <family val="0"/>
    </font>
    <font>
      <b/>
      <sz val="11"/>
      <color indexed="56"/>
      <name val="Helvetica"/>
      <family val="0"/>
    </font>
    <font>
      <b/>
      <sz val="11"/>
      <color indexed="53"/>
      <name val="Helvetica"/>
      <family val="0"/>
    </font>
    <font>
      <b/>
      <sz val="11"/>
      <color indexed="51"/>
      <name val="Helvetica"/>
      <family val="0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0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MS Sans Serif"/>
      <family val="0"/>
    </font>
    <font>
      <b/>
      <sz val="11"/>
      <color rgb="FFFF0000"/>
      <name val="Helvetica"/>
      <family val="0"/>
    </font>
    <font>
      <b/>
      <sz val="11"/>
      <color theme="4"/>
      <name val="Helvetica"/>
      <family val="0"/>
    </font>
    <font>
      <b/>
      <sz val="11"/>
      <color theme="5"/>
      <name val="Helvetica"/>
      <family val="0"/>
    </font>
    <font>
      <b/>
      <sz val="11"/>
      <color theme="6" tint="-0.24997000396251678"/>
      <name val="Helvetica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5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9"/>
      </left>
      <right style="thick">
        <color indexed="9"/>
      </right>
      <top/>
      <bottom style="thin"/>
    </border>
    <border>
      <left style="thick">
        <color indexed="9"/>
      </left>
      <right/>
      <top/>
      <bottom style="thin">
        <color indexed="8"/>
      </bottom>
    </border>
    <border>
      <left style="thick">
        <color indexed="9"/>
      </left>
      <right/>
      <top/>
      <bottom style="hair"/>
    </border>
    <border>
      <left style="thick">
        <color indexed="9"/>
      </left>
      <right/>
      <top style="thick">
        <color indexed="9"/>
      </top>
      <bottom style="thin"/>
    </border>
    <border>
      <left/>
      <right/>
      <top/>
      <bottom style="thin"/>
    </border>
    <border>
      <left style="thick">
        <color indexed="9"/>
      </left>
      <right style="thick">
        <color indexed="9"/>
      </right>
      <top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hair"/>
    </border>
    <border>
      <left style="thick">
        <color indexed="9"/>
      </left>
      <right style="thick">
        <color indexed="9"/>
      </right>
      <top style="hair"/>
      <bottom style="hair"/>
    </border>
    <border>
      <left/>
      <right style="thick">
        <color indexed="9"/>
      </right>
      <top style="hair"/>
      <bottom style="hair"/>
    </border>
    <border>
      <left/>
      <right/>
      <top style="hair"/>
      <bottom/>
    </border>
    <border>
      <left/>
      <right style="thick">
        <color indexed="9"/>
      </right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thick">
        <color indexed="9"/>
      </right>
      <top style="hair"/>
      <bottom/>
    </border>
    <border>
      <left/>
      <right style="thick">
        <color indexed="9"/>
      </right>
      <top/>
      <bottom style="hair"/>
    </border>
    <border>
      <left style="thick">
        <color indexed="9"/>
      </left>
      <right style="thick">
        <color indexed="9"/>
      </right>
      <top style="hair"/>
      <bottom/>
    </border>
    <border>
      <left style="thick">
        <color indexed="9"/>
      </left>
      <right style="thick">
        <color indexed="9"/>
      </right>
      <top/>
      <bottom/>
    </border>
    <border>
      <left style="thick">
        <color indexed="9"/>
      </left>
      <right style="thick">
        <color indexed="9"/>
      </right>
      <top style="thick">
        <color indexed="9"/>
      </top>
      <bottom style="hair"/>
    </border>
    <border>
      <left style="thick">
        <color indexed="9"/>
      </left>
      <right/>
      <top/>
      <bottom/>
    </border>
    <border>
      <left/>
      <right/>
      <top style="dashed"/>
      <bottom style="dashed"/>
    </border>
    <border>
      <left style="thick">
        <color theme="0"/>
      </left>
      <right/>
      <top/>
      <bottom style="hair"/>
    </border>
    <border>
      <left style="thick">
        <color theme="0"/>
      </left>
      <right/>
      <top style="hair"/>
      <bottom style="hair"/>
    </border>
    <border>
      <left style="thick">
        <color indexed="9"/>
      </left>
      <right style="thick">
        <color indexed="9"/>
      </right>
      <top style="hair"/>
      <bottom style="thick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58" fillId="27" borderId="1" applyNumberFormat="0" applyAlignment="0" applyProtection="0"/>
    <xf numFmtId="0" fontId="5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245">
    <xf numFmtId="0" fontId="0" fillId="0" borderId="0" xfId="0" applyAlignment="1">
      <alignment/>
    </xf>
    <xf numFmtId="165" fontId="4" fillId="0" borderId="10" xfId="0" applyNumberFormat="1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166" fontId="4" fillId="0" borderId="11" xfId="0" applyNumberFormat="1" applyFont="1" applyBorder="1" applyAlignment="1">
      <alignment horizontal="center" vertical="center"/>
    </xf>
    <xf numFmtId="164" fontId="4" fillId="33" borderId="12" xfId="0" applyNumberFormat="1" applyFont="1" applyFill="1" applyBorder="1" applyAlignment="1" applyProtection="1">
      <alignment/>
      <protection locked="0"/>
    </xf>
    <xf numFmtId="166" fontId="4" fillId="0" borderId="0" xfId="0" applyNumberFormat="1" applyFont="1" applyAlignment="1">
      <alignment vertical="center"/>
    </xf>
    <xf numFmtId="166" fontId="9" fillId="0" borderId="13" xfId="0" applyNumberFormat="1" applyFont="1" applyBorder="1" applyAlignment="1">
      <alignment/>
    </xf>
    <xf numFmtId="166" fontId="4" fillId="0" borderId="14" xfId="0" applyNumberFormat="1" applyFont="1" applyBorder="1" applyAlignment="1">
      <alignment vertical="center"/>
    </xf>
    <xf numFmtId="166" fontId="4" fillId="0" borderId="10" xfId="0" applyNumberFormat="1" applyFont="1" applyBorder="1" applyAlignment="1">
      <alignment vertical="center"/>
    </xf>
    <xf numFmtId="168" fontId="3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8" fontId="4" fillId="33" borderId="15" xfId="0" applyNumberFormat="1" applyFont="1" applyFill="1" applyBorder="1" applyAlignment="1" applyProtection="1">
      <alignment horizontal="right"/>
      <protection locked="0"/>
    </xf>
    <xf numFmtId="168" fontId="4" fillId="0" borderId="14" xfId="0" applyNumberFormat="1" applyFont="1" applyBorder="1" applyAlignment="1">
      <alignment/>
    </xf>
    <xf numFmtId="168" fontId="6" fillId="0" borderId="0" xfId="0" applyNumberFormat="1" applyFont="1" applyAlignment="1">
      <alignment/>
    </xf>
    <xf numFmtId="168" fontId="10" fillId="0" borderId="0" xfId="0" applyNumberFormat="1" applyFont="1" applyAlignment="1">
      <alignment horizontal="centerContinuous"/>
    </xf>
    <xf numFmtId="168" fontId="4" fillId="0" borderId="12" xfId="0" applyNumberFormat="1" applyFont="1" applyBorder="1" applyAlignment="1">
      <alignment/>
    </xf>
    <xf numFmtId="168" fontId="0" fillId="0" borderId="0" xfId="0" applyNumberFormat="1" applyAlignment="1">
      <alignment/>
    </xf>
    <xf numFmtId="168" fontId="4" fillId="0" borderId="12" xfId="0" applyNumberFormat="1" applyFont="1" applyBorder="1" applyAlignment="1">
      <alignment horizontal="right"/>
    </xf>
    <xf numFmtId="168" fontId="4" fillId="0" borderId="0" xfId="0" applyNumberFormat="1" applyFont="1" applyAlignment="1">
      <alignment horizontal="right"/>
    </xf>
    <xf numFmtId="168" fontId="7" fillId="0" borderId="0" xfId="0" applyNumberFormat="1" applyFont="1" applyAlignment="1">
      <alignment/>
    </xf>
    <xf numFmtId="168" fontId="4" fillId="0" borderId="16" xfId="0" applyNumberFormat="1" applyFont="1" applyBorder="1" applyAlignment="1">
      <alignment/>
    </xf>
    <xf numFmtId="168" fontId="4" fillId="0" borderId="17" xfId="0" applyNumberFormat="1" applyFont="1" applyBorder="1" applyAlignment="1">
      <alignment/>
    </xf>
    <xf numFmtId="168" fontId="7" fillId="0" borderId="0" xfId="0" applyNumberFormat="1" applyFont="1" applyAlignment="1">
      <alignment horizontal="centerContinuous"/>
    </xf>
    <xf numFmtId="168" fontId="4" fillId="0" borderId="0" xfId="0" applyNumberFormat="1" applyFont="1" applyAlignment="1">
      <alignment horizontal="centerContinuous"/>
    </xf>
    <xf numFmtId="168" fontId="4" fillId="0" borderId="0" xfId="0" applyNumberFormat="1" applyFont="1" applyAlignment="1">
      <alignment horizontal="centerContinuous"/>
    </xf>
    <xf numFmtId="168" fontId="4" fillId="0" borderId="0" xfId="0" applyNumberFormat="1" applyFont="1" applyAlignment="1">
      <alignment vertical="center"/>
    </xf>
    <xf numFmtId="168" fontId="4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/>
    </xf>
    <xf numFmtId="168" fontId="10" fillId="0" borderId="0" xfId="0" applyNumberFormat="1" applyFont="1" applyAlignment="1">
      <alignment/>
    </xf>
    <xf numFmtId="166" fontId="0" fillId="0" borderId="0" xfId="0" applyNumberFormat="1" applyAlignment="1">
      <alignment/>
    </xf>
    <xf numFmtId="170" fontId="0" fillId="0" borderId="14" xfId="0" applyNumberFormat="1" applyBorder="1" applyAlignment="1">
      <alignment/>
    </xf>
    <xf numFmtId="170" fontId="0" fillId="0" borderId="14" xfId="0" applyNumberFormat="1" applyBorder="1" applyAlignment="1">
      <alignment horizontal="center"/>
    </xf>
    <xf numFmtId="170" fontId="16" fillId="0" borderId="14" xfId="0" applyNumberFormat="1" applyFont="1" applyBorder="1" applyAlignment="1">
      <alignment/>
    </xf>
    <xf numFmtId="169" fontId="12" fillId="0" borderId="18" xfId="0" applyNumberFormat="1" applyFont="1" applyBorder="1" applyAlignment="1">
      <alignment horizontal="right" vertical="center"/>
    </xf>
    <xf numFmtId="170" fontId="4" fillId="0" borderId="0" xfId="0" applyNumberFormat="1" applyFont="1" applyAlignment="1">
      <alignment horizontal="left"/>
    </xf>
    <xf numFmtId="170" fontId="4" fillId="0" borderId="0" xfId="0" applyNumberFormat="1" applyFont="1" applyAlignment="1">
      <alignment horizontal="right"/>
    </xf>
    <xf numFmtId="167" fontId="4" fillId="0" borderId="19" xfId="0" applyNumberFormat="1" applyFont="1" applyBorder="1" applyAlignment="1">
      <alignment/>
    </xf>
    <xf numFmtId="170" fontId="8" fillId="0" borderId="0" xfId="0" applyNumberFormat="1" applyFont="1" applyAlignment="1">
      <alignment/>
    </xf>
    <xf numFmtId="170" fontId="4" fillId="0" borderId="16" xfId="0" applyNumberFormat="1" applyFont="1" applyBorder="1" applyAlignment="1">
      <alignment horizontal="left"/>
    </xf>
    <xf numFmtId="170" fontId="8" fillId="0" borderId="16" xfId="0" applyNumberFormat="1" applyFont="1" applyBorder="1" applyAlignment="1">
      <alignment/>
    </xf>
    <xf numFmtId="171" fontId="8" fillId="0" borderId="0" xfId="0" applyNumberFormat="1" applyFont="1" applyAlignment="1">
      <alignment/>
    </xf>
    <xf numFmtId="170" fontId="0" fillId="0" borderId="0" xfId="0" applyNumberFormat="1" applyAlignment="1">
      <alignment/>
    </xf>
    <xf numFmtId="170" fontId="13" fillId="0" borderId="18" xfId="0" applyNumberFormat="1" applyFont="1" applyBorder="1" applyAlignment="1">
      <alignment vertical="center"/>
    </xf>
    <xf numFmtId="170" fontId="14" fillId="0" borderId="18" xfId="0" applyNumberFormat="1" applyFont="1" applyBorder="1" applyAlignment="1">
      <alignment vertical="center"/>
    </xf>
    <xf numFmtId="170" fontId="15" fillId="0" borderId="18" xfId="0" applyNumberFormat="1" applyFont="1" applyBorder="1" applyAlignment="1">
      <alignment vertical="center"/>
    </xf>
    <xf numFmtId="170" fontId="15" fillId="0" borderId="0" xfId="0" applyNumberFormat="1" applyFont="1" applyAlignment="1">
      <alignment vertical="center"/>
    </xf>
    <xf numFmtId="168" fontId="4" fillId="0" borderId="0" xfId="0" applyNumberFormat="1" applyFont="1" applyAlignment="1">
      <alignment horizontal="left"/>
    </xf>
    <xf numFmtId="170" fontId="15" fillId="0" borderId="0" xfId="0" applyNumberFormat="1" applyFont="1" applyAlignment="1">
      <alignment/>
    </xf>
    <xf numFmtId="168" fontId="8" fillId="0" borderId="0" xfId="0" applyNumberFormat="1" applyFont="1" applyAlignment="1">
      <alignment/>
    </xf>
    <xf numFmtId="166" fontId="8" fillId="0" borderId="0" xfId="0" applyNumberFormat="1" applyFont="1" applyAlignment="1">
      <alignment vertical="center"/>
    </xf>
    <xf numFmtId="168" fontId="8" fillId="0" borderId="0" xfId="0" applyNumberFormat="1" applyFont="1" applyAlignment="1">
      <alignment vertical="center"/>
    </xf>
    <xf numFmtId="168" fontId="11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68" fillId="12" borderId="0" xfId="0" applyFont="1" applyFill="1" applyAlignment="1">
      <alignment/>
    </xf>
    <xf numFmtId="0" fontId="68" fillId="15" borderId="0" xfId="0" applyFont="1" applyFill="1" applyAlignment="1">
      <alignment/>
    </xf>
    <xf numFmtId="0" fontId="0" fillId="0" borderId="0" xfId="0" applyFont="1" applyAlignment="1">
      <alignment/>
    </xf>
    <xf numFmtId="168" fontId="4" fillId="0" borderId="0" xfId="0" applyNumberFormat="1" applyFont="1" applyAlignment="1" quotePrefix="1">
      <alignment horizontal="right"/>
    </xf>
    <xf numFmtId="0" fontId="7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168" fontId="20" fillId="0" borderId="0" xfId="0" applyNumberFormat="1" applyFont="1" applyAlignment="1">
      <alignment/>
    </xf>
    <xf numFmtId="168" fontId="4" fillId="0" borderId="0" xfId="0" applyNumberFormat="1" applyFont="1" applyAlignment="1" quotePrefix="1">
      <alignment/>
    </xf>
    <xf numFmtId="168" fontId="71" fillId="0" borderId="0" xfId="0" applyNumberFormat="1" applyFont="1" applyAlignment="1">
      <alignment/>
    </xf>
    <xf numFmtId="168" fontId="4" fillId="30" borderId="20" xfId="0" applyNumberFormat="1" applyFont="1" applyFill="1" applyBorder="1" applyAlignment="1" applyProtection="1">
      <alignment/>
      <protection locked="0"/>
    </xf>
    <xf numFmtId="168" fontId="4" fillId="30" borderId="20" xfId="0" applyNumberFormat="1" applyFont="1" applyFill="1" applyBorder="1" applyAlignment="1" applyProtection="1">
      <alignment horizontal="right"/>
      <protection locked="0"/>
    </xf>
    <xf numFmtId="168" fontId="5" fillId="0" borderId="17" xfId="0" applyNumberFormat="1" applyFont="1" applyBorder="1" applyAlignment="1">
      <alignment/>
    </xf>
    <xf numFmtId="168" fontId="6" fillId="0" borderId="17" xfId="0" applyNumberFormat="1" applyFont="1" applyBorder="1" applyAlignment="1">
      <alignment/>
    </xf>
    <xf numFmtId="168" fontId="4" fillId="34" borderId="0" xfId="0" applyNumberFormat="1" applyFont="1" applyFill="1" applyAlignment="1">
      <alignment horizontal="right"/>
    </xf>
    <xf numFmtId="168" fontId="22" fillId="0" borderId="0" xfId="0" applyNumberFormat="1" applyFont="1" applyAlignment="1">
      <alignment/>
    </xf>
    <xf numFmtId="168" fontId="4" fillId="30" borderId="21" xfId="0" applyNumberFormat="1" applyFont="1" applyFill="1" applyBorder="1" applyAlignment="1" applyProtection="1">
      <alignment/>
      <protection locked="0"/>
    </xf>
    <xf numFmtId="168" fontId="23" fillId="0" borderId="0" xfId="0" applyNumberFormat="1" applyFont="1" applyAlignment="1">
      <alignment/>
    </xf>
    <xf numFmtId="168" fontId="25" fillId="0" borderId="0" xfId="0" applyNumberFormat="1" applyFont="1" applyAlignment="1">
      <alignment/>
    </xf>
    <xf numFmtId="168" fontId="23" fillId="0" borderId="0" xfId="0" applyNumberFormat="1" applyFont="1" applyAlignment="1">
      <alignment/>
    </xf>
    <xf numFmtId="168" fontId="23" fillId="0" borderId="0" xfId="0" applyNumberFormat="1" applyFont="1" applyAlignment="1">
      <alignment horizontal="right"/>
    </xf>
    <xf numFmtId="168" fontId="24" fillId="0" borderId="22" xfId="0" applyNumberFormat="1" applyFont="1" applyBorder="1" applyAlignment="1">
      <alignment/>
    </xf>
    <xf numFmtId="168" fontId="24" fillId="0" borderId="0" xfId="0" applyNumberFormat="1" applyFont="1" applyAlignment="1">
      <alignment/>
    </xf>
    <xf numFmtId="168" fontId="23" fillId="0" borderId="0" xfId="0" applyNumberFormat="1" applyFont="1" applyAlignment="1">
      <alignment horizontal="right"/>
    </xf>
    <xf numFmtId="168" fontId="23" fillId="0" borderId="23" xfId="0" applyNumberFormat="1" applyFont="1" applyBorder="1" applyAlignment="1">
      <alignment horizontal="right"/>
    </xf>
    <xf numFmtId="168" fontId="24" fillId="0" borderId="16" xfId="0" applyNumberFormat="1" applyFont="1" applyBorder="1" applyAlignment="1">
      <alignment/>
    </xf>
    <xf numFmtId="168" fontId="0" fillId="0" borderId="16" xfId="0" applyNumberFormat="1" applyBorder="1" applyAlignment="1">
      <alignment/>
    </xf>
    <xf numFmtId="168" fontId="4" fillId="0" borderId="16" xfId="0" applyNumberFormat="1" applyFont="1" applyBorder="1" applyAlignment="1">
      <alignment horizontal="right"/>
    </xf>
    <xf numFmtId="168" fontId="23" fillId="0" borderId="22" xfId="0" applyNumberFormat="1" applyFont="1" applyBorder="1" applyAlignment="1">
      <alignment horizontal="right"/>
    </xf>
    <xf numFmtId="168" fontId="23" fillId="0" borderId="16" xfId="0" applyNumberFormat="1" applyFont="1" applyBorder="1" applyAlignment="1">
      <alignment horizontal="right"/>
    </xf>
    <xf numFmtId="168" fontId="23" fillId="0" borderId="22" xfId="0" applyNumberFormat="1" applyFont="1" applyBorder="1" applyAlignment="1">
      <alignment/>
    </xf>
    <xf numFmtId="168" fontId="23" fillId="0" borderId="16" xfId="0" applyNumberFormat="1" applyFont="1" applyBorder="1" applyAlignment="1">
      <alignment/>
    </xf>
    <xf numFmtId="168" fontId="25" fillId="0" borderId="16" xfId="0" applyNumberFormat="1" applyFont="1" applyBorder="1" applyAlignment="1">
      <alignment/>
    </xf>
    <xf numFmtId="168" fontId="26" fillId="0" borderId="0" xfId="0" applyNumberFormat="1" applyFont="1" applyAlignment="1">
      <alignment/>
    </xf>
    <xf numFmtId="168" fontId="2" fillId="0" borderId="16" xfId="0" applyNumberFormat="1" applyFont="1" applyBorder="1" applyAlignment="1">
      <alignment/>
    </xf>
    <xf numFmtId="168" fontId="2" fillId="0" borderId="17" xfId="0" applyNumberFormat="1" applyFont="1" applyBorder="1" applyAlignment="1">
      <alignment/>
    </xf>
    <xf numFmtId="168" fontId="26" fillId="0" borderId="17" xfId="0" applyNumberFormat="1" applyFont="1" applyBorder="1" applyAlignment="1">
      <alignment/>
    </xf>
    <xf numFmtId="168" fontId="4" fillId="34" borderId="17" xfId="0" applyNumberFormat="1" applyFont="1" applyFill="1" applyBorder="1" applyAlignment="1">
      <alignment/>
    </xf>
    <xf numFmtId="170" fontId="0" fillId="0" borderId="0" xfId="0" applyNumberFormat="1" applyAlignment="1">
      <alignment horizontal="center"/>
    </xf>
    <xf numFmtId="170" fontId="16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8" fontId="2" fillId="0" borderId="24" xfId="0" applyNumberFormat="1" applyFont="1" applyBorder="1" applyAlignment="1">
      <alignment/>
    </xf>
    <xf numFmtId="168" fontId="2" fillId="0" borderId="25" xfId="0" applyNumberFormat="1" applyFont="1" applyBorder="1" applyAlignment="1">
      <alignment/>
    </xf>
    <xf numFmtId="168" fontId="26" fillId="0" borderId="26" xfId="0" applyNumberFormat="1" applyFont="1" applyBorder="1" applyAlignment="1">
      <alignment/>
    </xf>
    <xf numFmtId="168" fontId="2" fillId="0" borderId="27" xfId="0" applyNumberFormat="1" applyFont="1" applyBorder="1" applyAlignment="1">
      <alignment/>
    </xf>
    <xf numFmtId="168" fontId="2" fillId="0" borderId="26" xfId="0" applyNumberFormat="1" applyFont="1" applyBorder="1" applyAlignment="1">
      <alignment/>
    </xf>
    <xf numFmtId="168" fontId="2" fillId="0" borderId="28" xfId="0" applyNumberFormat="1" applyFont="1" applyBorder="1" applyAlignment="1">
      <alignment/>
    </xf>
    <xf numFmtId="168" fontId="2" fillId="0" borderId="18" xfId="0" applyNumberFormat="1" applyFont="1" applyBorder="1" applyAlignment="1">
      <alignment/>
    </xf>
    <xf numFmtId="168" fontId="2" fillId="0" borderId="29" xfId="0" applyNumberFormat="1" applyFont="1" applyBorder="1" applyAlignment="1">
      <alignment/>
    </xf>
    <xf numFmtId="168" fontId="10" fillId="0" borderId="0" xfId="0" applyNumberFormat="1" applyFont="1" applyAlignment="1">
      <alignment/>
    </xf>
    <xf numFmtId="168" fontId="10" fillId="0" borderId="30" xfId="0" applyNumberFormat="1" applyFont="1" applyBorder="1" applyAlignment="1">
      <alignment/>
    </xf>
    <xf numFmtId="168" fontId="2" fillId="0" borderId="26" xfId="0" applyNumberFormat="1" applyFont="1" applyBorder="1" applyAlignment="1">
      <alignment horizontal="right" vertical="center"/>
    </xf>
    <xf numFmtId="168" fontId="26" fillId="0" borderId="26" xfId="0" applyNumberFormat="1" applyFont="1" applyBorder="1" applyAlignment="1">
      <alignment horizontal="right" vertical="center"/>
    </xf>
    <xf numFmtId="168" fontId="4" fillId="0" borderId="17" xfId="0" applyNumberFormat="1" applyFont="1" applyBorder="1" applyAlignment="1">
      <alignment horizontal="center"/>
    </xf>
    <xf numFmtId="168" fontId="4" fillId="0" borderId="17" xfId="0" applyNumberFormat="1" applyFont="1" applyBorder="1" applyAlignment="1" quotePrefix="1">
      <alignment horizontal="center"/>
    </xf>
    <xf numFmtId="168" fontId="4" fillId="0" borderId="20" xfId="0" applyNumberFormat="1" applyFont="1" applyBorder="1" applyAlignment="1">
      <alignment horizontal="right"/>
    </xf>
    <xf numFmtId="170" fontId="4" fillId="0" borderId="16" xfId="0" applyNumberFormat="1" applyFont="1" applyBorder="1" applyAlignment="1">
      <alignment horizontal="left"/>
    </xf>
    <xf numFmtId="168" fontId="2" fillId="0" borderId="22" xfId="0" applyNumberFormat="1" applyFont="1" applyBorder="1" applyAlignment="1">
      <alignment horizontal="right" vertical="top"/>
    </xf>
    <xf numFmtId="168" fontId="23" fillId="0" borderId="31" xfId="0" applyNumberFormat="1" applyFont="1" applyBorder="1" applyAlignment="1">
      <alignment horizontal="right"/>
    </xf>
    <xf numFmtId="168" fontId="2" fillId="0" borderId="0" xfId="0" applyNumberFormat="1" applyFont="1" applyAlignment="1">
      <alignment horizontal="right" vertical="top"/>
    </xf>
    <xf numFmtId="168" fontId="2" fillId="0" borderId="16" xfId="0" applyNumberFormat="1" applyFont="1" applyBorder="1" applyAlignment="1">
      <alignment horizontal="right" vertical="top"/>
    </xf>
    <xf numFmtId="168" fontId="23" fillId="0" borderId="32" xfId="0" applyNumberFormat="1" applyFont="1" applyBorder="1" applyAlignment="1">
      <alignment horizontal="right"/>
    </xf>
    <xf numFmtId="170" fontId="4" fillId="0" borderId="27" xfId="0" applyNumberFormat="1" applyFont="1" applyBorder="1" applyAlignment="1">
      <alignment/>
    </xf>
    <xf numFmtId="170" fontId="4" fillId="0" borderId="0" xfId="0" applyNumberFormat="1" applyFont="1" applyAlignment="1">
      <alignment/>
    </xf>
    <xf numFmtId="0" fontId="27" fillId="30" borderId="0" xfId="0" applyFont="1" applyFill="1" applyAlignment="1" applyProtection="1">
      <alignment horizontal="center"/>
      <protection locked="0"/>
    </xf>
    <xf numFmtId="168" fontId="23" fillId="0" borderId="16" xfId="0" applyNumberFormat="1" applyFont="1" applyBorder="1" applyAlignment="1">
      <alignment horizontal="left" vertical="top"/>
    </xf>
    <xf numFmtId="168" fontId="2" fillId="0" borderId="0" xfId="0" applyNumberFormat="1" applyFont="1" applyAlignment="1">
      <alignment horizontal="right"/>
    </xf>
    <xf numFmtId="168" fontId="4" fillId="0" borderId="16" xfId="0" applyNumberFormat="1" applyFont="1" applyBorder="1" applyAlignment="1">
      <alignment horizontal="center"/>
    </xf>
    <xf numFmtId="168" fontId="6" fillId="0" borderId="22" xfId="0" applyNumberFormat="1" applyFont="1" applyBorder="1" applyAlignment="1">
      <alignment/>
    </xf>
    <xf numFmtId="168" fontId="4" fillId="0" borderId="22" xfId="0" applyNumberFormat="1" applyFont="1" applyBorder="1" applyAlignment="1">
      <alignment/>
    </xf>
    <xf numFmtId="168" fontId="7" fillId="0" borderId="17" xfId="0" applyNumberFormat="1" applyFont="1" applyBorder="1" applyAlignment="1">
      <alignment horizontal="center"/>
    </xf>
    <xf numFmtId="168" fontId="7" fillId="0" borderId="0" xfId="0" applyNumberFormat="1" applyFont="1" applyAlignment="1">
      <alignment/>
    </xf>
    <xf numFmtId="168" fontId="4" fillId="30" borderId="17" xfId="0" applyNumberFormat="1" applyFont="1" applyFill="1" applyBorder="1" applyAlignment="1" applyProtection="1">
      <alignment/>
      <protection locked="0"/>
    </xf>
    <xf numFmtId="168" fontId="6" fillId="30" borderId="17" xfId="0" applyNumberFormat="1" applyFont="1" applyFill="1" applyBorder="1" applyAlignment="1" applyProtection="1">
      <alignment/>
      <protection locked="0"/>
    </xf>
    <xf numFmtId="168" fontId="4" fillId="30" borderId="20" xfId="0" applyNumberFormat="1" applyFont="1" applyFill="1" applyBorder="1" applyAlignment="1" applyProtection="1">
      <alignment horizontal="right"/>
      <protection locked="0"/>
    </xf>
    <xf numFmtId="168" fontId="7" fillId="30" borderId="20" xfId="0" applyNumberFormat="1" applyFont="1" applyFill="1" applyBorder="1" applyAlignment="1" applyProtection="1">
      <alignment horizontal="right"/>
      <protection locked="0"/>
    </xf>
    <xf numFmtId="20" fontId="0" fillId="0" borderId="0" xfId="0" applyNumberFormat="1" applyAlignment="1">
      <alignment/>
    </xf>
    <xf numFmtId="168" fontId="4" fillId="34" borderId="16" xfId="0" applyNumberFormat="1" applyFont="1" applyFill="1" applyBorder="1" applyAlignment="1">
      <alignment/>
    </xf>
    <xf numFmtId="168" fontId="4" fillId="30" borderId="15" xfId="0" applyNumberFormat="1" applyFont="1" applyFill="1" applyBorder="1" applyAlignment="1" applyProtection="1">
      <alignment horizontal="right"/>
      <protection locked="0"/>
    </xf>
    <xf numFmtId="168" fontId="7" fillId="30" borderId="15" xfId="0" applyNumberFormat="1" applyFont="1" applyFill="1" applyBorder="1" applyAlignment="1" applyProtection="1">
      <alignment horizontal="right"/>
      <protection locked="0"/>
    </xf>
    <xf numFmtId="168" fontId="7" fillId="0" borderId="22" xfId="0" applyNumberFormat="1" applyFont="1" applyBorder="1" applyAlignment="1">
      <alignment/>
    </xf>
    <xf numFmtId="168" fontId="5" fillId="0" borderId="22" xfId="0" applyNumberFormat="1" applyFont="1" applyBorder="1" applyAlignment="1">
      <alignment/>
    </xf>
    <xf numFmtId="168" fontId="4" fillId="0" borderId="33" xfId="0" applyNumberFormat="1" applyFont="1" applyBorder="1" applyAlignment="1">
      <alignment horizontal="right"/>
    </xf>
    <xf numFmtId="168" fontId="7" fillId="34" borderId="33" xfId="0" applyNumberFormat="1" applyFont="1" applyFill="1" applyBorder="1" applyAlignment="1">
      <alignment horizontal="right"/>
    </xf>
    <xf numFmtId="168" fontId="6" fillId="30" borderId="16" xfId="0" applyNumberFormat="1" applyFont="1" applyFill="1" applyBorder="1" applyAlignment="1" applyProtection="1">
      <alignment/>
      <protection locked="0"/>
    </xf>
    <xf numFmtId="168" fontId="6" fillId="0" borderId="16" xfId="0" applyNumberFormat="1" applyFont="1" applyBorder="1" applyAlignment="1">
      <alignment/>
    </xf>
    <xf numFmtId="168" fontId="4" fillId="30" borderId="15" xfId="0" applyNumberFormat="1" applyFont="1" applyFill="1" applyBorder="1" applyAlignment="1" applyProtection="1">
      <alignment horizontal="right"/>
      <protection locked="0"/>
    </xf>
    <xf numFmtId="168" fontId="7" fillId="0" borderId="22" xfId="0" applyNumberFormat="1" applyFont="1" applyBorder="1" applyAlignment="1">
      <alignment horizontal="left" vertical="center"/>
    </xf>
    <xf numFmtId="168" fontId="6" fillId="0" borderId="33" xfId="0" applyNumberFormat="1" applyFont="1" applyBorder="1" applyAlignment="1">
      <alignment horizontal="right"/>
    </xf>
    <xf numFmtId="168" fontId="5" fillId="34" borderId="33" xfId="0" applyNumberFormat="1" applyFont="1" applyFill="1" applyBorder="1" applyAlignment="1">
      <alignment horizontal="right"/>
    </xf>
    <xf numFmtId="168" fontId="4" fillId="30" borderId="16" xfId="0" applyNumberFormat="1" applyFont="1" applyFill="1" applyBorder="1" applyAlignment="1" applyProtection="1">
      <alignment/>
      <protection locked="0"/>
    </xf>
    <xf numFmtId="168" fontId="4" fillId="34" borderId="33" xfId="0" applyNumberFormat="1" applyFont="1" applyFill="1" applyBorder="1" applyAlignment="1">
      <alignment horizontal="right"/>
    </xf>
    <xf numFmtId="168" fontId="5" fillId="0" borderId="16" xfId="0" applyNumberFormat="1" applyFont="1" applyBorder="1" applyAlignment="1">
      <alignment/>
    </xf>
    <xf numFmtId="168" fontId="7" fillId="0" borderId="22" xfId="0" applyNumberFormat="1" applyFont="1" applyBorder="1" applyAlignment="1">
      <alignment horizontal="left"/>
    </xf>
    <xf numFmtId="168" fontId="5" fillId="0" borderId="22" xfId="0" applyNumberFormat="1" applyFont="1" applyBorder="1" applyAlignment="1">
      <alignment/>
    </xf>
    <xf numFmtId="168" fontId="4" fillId="0" borderId="34" xfId="0" applyNumberFormat="1" applyFont="1" applyBorder="1" applyAlignment="1">
      <alignment horizontal="right"/>
    </xf>
    <xf numFmtId="168" fontId="4" fillId="0" borderId="22" xfId="0" applyNumberFormat="1" applyFont="1" applyBorder="1" applyAlignment="1">
      <alignment horizontal="right"/>
    </xf>
    <xf numFmtId="168" fontId="4" fillId="0" borderId="31" xfId="0" applyNumberFormat="1" applyFont="1" applyBorder="1" applyAlignment="1">
      <alignment/>
    </xf>
    <xf numFmtId="168" fontId="4" fillId="0" borderId="31" xfId="0" applyNumberFormat="1" applyFont="1" applyBorder="1" applyAlignment="1">
      <alignment horizontal="right"/>
    </xf>
    <xf numFmtId="168" fontId="0" fillId="0" borderId="23" xfId="0" applyNumberFormat="1" applyBorder="1" applyAlignment="1">
      <alignment/>
    </xf>
    <xf numFmtId="170" fontId="4" fillId="0" borderId="25" xfId="0" applyNumberFormat="1" applyFont="1" applyBorder="1" applyAlignment="1">
      <alignment horizontal="left"/>
    </xf>
    <xf numFmtId="170" fontId="4" fillId="35" borderId="16" xfId="0" applyNumberFormat="1" applyFont="1" applyFill="1" applyBorder="1" applyAlignment="1" applyProtection="1">
      <alignment horizontal="left"/>
      <protection locked="0"/>
    </xf>
    <xf numFmtId="170" fontId="4" fillId="30" borderId="16" xfId="0" applyNumberFormat="1" applyFont="1" applyFill="1" applyBorder="1" applyAlignment="1" applyProtection="1">
      <alignment horizontal="left"/>
      <protection locked="0"/>
    </xf>
    <xf numFmtId="14" fontId="4" fillId="30" borderId="16" xfId="0" applyNumberFormat="1" applyFont="1" applyFill="1" applyBorder="1" applyAlignment="1" applyProtection="1" quotePrefix="1">
      <alignment horizontal="left"/>
      <protection locked="0"/>
    </xf>
    <xf numFmtId="170" fontId="4" fillId="0" borderId="19" xfId="0" applyNumberFormat="1" applyFont="1" applyBorder="1" applyAlignment="1">
      <alignment/>
    </xf>
    <xf numFmtId="14" fontId="4" fillId="0" borderId="16" xfId="0" applyNumberFormat="1" applyFont="1" applyBorder="1" applyAlignment="1" quotePrefix="1">
      <alignment horizontal="left"/>
    </xf>
    <xf numFmtId="168" fontId="4" fillId="30" borderId="15" xfId="0" applyNumberFormat="1" applyFont="1" applyFill="1" applyBorder="1" applyAlignment="1" applyProtection="1">
      <alignment/>
      <protection locked="0"/>
    </xf>
    <xf numFmtId="168" fontId="4" fillId="36" borderId="20" xfId="0" applyNumberFormat="1" applyFont="1" applyFill="1" applyBorder="1" applyAlignment="1">
      <alignment horizontal="right"/>
    </xf>
    <xf numFmtId="168" fontId="10" fillId="0" borderId="20" xfId="0" applyNumberFormat="1" applyFont="1" applyBorder="1" applyAlignment="1">
      <alignment horizontal="left"/>
    </xf>
    <xf numFmtId="168" fontId="7" fillId="0" borderId="22" xfId="0" applyNumberFormat="1" applyFont="1" applyBorder="1" applyAlignment="1">
      <alignment horizontal="center"/>
    </xf>
    <xf numFmtId="168" fontId="7" fillId="34" borderId="34" xfId="0" applyNumberFormat="1" applyFont="1" applyFill="1" applyBorder="1" applyAlignment="1">
      <alignment horizontal="right"/>
    </xf>
    <xf numFmtId="168" fontId="4" fillId="36" borderId="35" xfId="0" applyNumberFormat="1" applyFont="1" applyFill="1" applyBorder="1" applyAlignment="1">
      <alignment horizontal="right"/>
    </xf>
    <xf numFmtId="168" fontId="4" fillId="37" borderId="15" xfId="0" applyNumberFormat="1" applyFont="1" applyFill="1" applyBorder="1" applyAlignment="1">
      <alignment horizontal="right"/>
    </xf>
    <xf numFmtId="168" fontId="4" fillId="37" borderId="20" xfId="0" applyNumberFormat="1" applyFont="1" applyFill="1" applyBorder="1" applyAlignment="1">
      <alignment horizontal="right"/>
    </xf>
    <xf numFmtId="170" fontId="14" fillId="0" borderId="18" xfId="0" applyNumberFormat="1" applyFont="1" applyBorder="1" applyAlignment="1">
      <alignment/>
    </xf>
    <xf numFmtId="170" fontId="15" fillId="0" borderId="18" xfId="0" applyNumberFormat="1" applyFont="1" applyBorder="1" applyAlignment="1">
      <alignment/>
    </xf>
    <xf numFmtId="167" fontId="4" fillId="0" borderId="19" xfId="0" applyNumberFormat="1" applyFont="1" applyBorder="1" applyAlignment="1" quotePrefix="1">
      <alignment/>
    </xf>
    <xf numFmtId="168" fontId="3" fillId="0" borderId="0" xfId="0" applyNumberFormat="1" applyFont="1" applyAlignment="1">
      <alignment/>
    </xf>
    <xf numFmtId="168" fontId="4" fillId="0" borderId="34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168" fontId="4" fillId="0" borderId="23" xfId="0" applyNumberFormat="1" applyFont="1" applyBorder="1" applyAlignment="1">
      <alignment horizontal="right"/>
    </xf>
    <xf numFmtId="168" fontId="7" fillId="0" borderId="17" xfId="0" applyNumberFormat="1" applyFont="1" applyBorder="1" applyAlignment="1">
      <alignment horizontal="center"/>
    </xf>
    <xf numFmtId="168" fontId="4" fillId="0" borderId="33" xfId="0" applyNumberFormat="1" applyFont="1" applyBorder="1" applyAlignment="1">
      <alignment/>
    </xf>
    <xf numFmtId="168" fontId="4" fillId="34" borderId="31" xfId="0" applyNumberFormat="1" applyFont="1" applyFill="1" applyBorder="1" applyAlignment="1">
      <alignment horizontal="right"/>
    </xf>
    <xf numFmtId="168" fontId="5" fillId="0" borderId="16" xfId="0" applyNumberFormat="1" applyFont="1" applyBorder="1" applyAlignment="1">
      <alignment/>
    </xf>
    <xf numFmtId="168" fontId="5" fillId="0" borderId="17" xfId="0" applyNumberFormat="1" applyFont="1" applyBorder="1" applyAlignment="1">
      <alignment/>
    </xf>
    <xf numFmtId="168" fontId="7" fillId="0" borderId="17" xfId="0" applyNumberFormat="1" applyFont="1" applyBorder="1" applyAlignment="1" quotePrefix="1">
      <alignment horizontal="center"/>
    </xf>
    <xf numFmtId="168" fontId="7" fillId="0" borderId="17" xfId="0" applyNumberFormat="1" applyFont="1" applyBorder="1" applyAlignment="1">
      <alignment/>
    </xf>
    <xf numFmtId="168" fontId="4" fillId="0" borderId="31" xfId="0" applyNumberFormat="1" applyFont="1" applyBorder="1" applyAlignment="1" quotePrefix="1">
      <alignment/>
    </xf>
    <xf numFmtId="168" fontId="4" fillId="34" borderId="22" xfId="0" applyNumberFormat="1" applyFont="1" applyFill="1" applyBorder="1" applyAlignment="1">
      <alignment/>
    </xf>
    <xf numFmtId="168" fontId="4" fillId="34" borderId="33" xfId="0" applyNumberFormat="1" applyFont="1" applyFill="1" applyBorder="1" applyAlignment="1">
      <alignment/>
    </xf>
    <xf numFmtId="168" fontId="4" fillId="36" borderId="15" xfId="0" applyNumberFormat="1" applyFont="1" applyFill="1" applyBorder="1" applyAlignment="1">
      <alignment horizontal="right"/>
    </xf>
    <xf numFmtId="168" fontId="7" fillId="0" borderId="0" xfId="0" applyNumberFormat="1" applyFont="1" applyAlignment="1">
      <alignment horizontal="left"/>
    </xf>
    <xf numFmtId="168" fontId="4" fillId="34" borderId="0" xfId="0" applyNumberFormat="1" applyFont="1" applyFill="1" applyAlignment="1">
      <alignment/>
    </xf>
    <xf numFmtId="168" fontId="4" fillId="34" borderId="34" xfId="0" applyNumberFormat="1" applyFont="1" applyFill="1" applyBorder="1" applyAlignment="1">
      <alignment/>
    </xf>
    <xf numFmtId="168" fontId="4" fillId="34" borderId="34" xfId="0" applyNumberFormat="1" applyFont="1" applyFill="1" applyBorder="1" applyAlignment="1">
      <alignment horizontal="right"/>
    </xf>
    <xf numFmtId="168" fontId="7" fillId="0" borderId="16" xfId="0" applyNumberFormat="1" applyFont="1" applyBorder="1" applyAlignment="1" quotePrefix="1">
      <alignment horizontal="center"/>
    </xf>
    <xf numFmtId="168" fontId="7" fillId="0" borderId="16" xfId="0" applyNumberFormat="1" applyFont="1" applyBorder="1" applyAlignment="1">
      <alignment/>
    </xf>
    <xf numFmtId="168" fontId="4" fillId="34" borderId="17" xfId="0" applyNumberFormat="1" applyFont="1" applyFill="1" applyBorder="1" applyAlignment="1">
      <alignment horizontal="center"/>
    </xf>
    <xf numFmtId="168" fontId="4" fillId="0" borderId="20" xfId="0" applyNumberFormat="1" applyFont="1" applyBorder="1" applyAlignment="1">
      <alignment/>
    </xf>
    <xf numFmtId="168" fontId="4" fillId="0" borderId="21" xfId="0" applyNumberFormat="1" applyFont="1" applyBorder="1" applyAlignment="1">
      <alignment/>
    </xf>
    <xf numFmtId="168" fontId="4" fillId="34" borderId="21" xfId="0" applyNumberFormat="1" applyFont="1" applyFill="1" applyBorder="1" applyAlignment="1">
      <alignment horizontal="right"/>
    </xf>
    <xf numFmtId="168" fontId="4" fillId="0" borderId="36" xfId="0" applyNumberFormat="1" applyFont="1" applyBorder="1" applyAlignment="1">
      <alignment/>
    </xf>
    <xf numFmtId="168" fontId="9" fillId="0" borderId="0" xfId="0" applyNumberFormat="1" applyFont="1" applyAlignment="1">
      <alignment/>
    </xf>
    <xf numFmtId="168" fontId="4" fillId="34" borderId="23" xfId="0" applyNumberFormat="1" applyFont="1" applyFill="1" applyBorder="1" applyAlignment="1">
      <alignment horizontal="right"/>
    </xf>
    <xf numFmtId="168" fontId="4" fillId="34" borderId="16" xfId="0" applyNumberFormat="1" applyFont="1" applyFill="1" applyBorder="1" applyAlignment="1">
      <alignment horizontal="center"/>
    </xf>
    <xf numFmtId="168" fontId="7" fillId="0" borderId="0" xfId="0" applyNumberFormat="1" applyFont="1" applyAlignment="1" quotePrefix="1">
      <alignment horizontal="center"/>
    </xf>
    <xf numFmtId="168" fontId="5" fillId="0" borderId="0" xfId="0" applyNumberFormat="1" applyFont="1" applyAlignment="1">
      <alignment/>
    </xf>
    <xf numFmtId="168" fontId="7" fillId="36" borderId="20" xfId="0" applyNumberFormat="1" applyFont="1" applyFill="1" applyBorder="1" applyAlignment="1">
      <alignment horizontal="right"/>
    </xf>
    <xf numFmtId="168" fontId="5" fillId="36" borderId="20" xfId="0" applyNumberFormat="1" applyFont="1" applyFill="1" applyBorder="1" applyAlignment="1">
      <alignment horizontal="right"/>
    </xf>
    <xf numFmtId="168" fontId="10" fillId="36" borderId="20" xfId="0" applyNumberFormat="1" applyFont="1" applyFill="1" applyBorder="1" applyAlignment="1">
      <alignment horizontal="right"/>
    </xf>
    <xf numFmtId="168" fontId="6" fillId="0" borderId="20" xfId="0" applyNumberFormat="1" applyFont="1" applyBorder="1" applyAlignment="1">
      <alignment horizontal="right"/>
    </xf>
    <xf numFmtId="168" fontId="28" fillId="0" borderId="20" xfId="0" applyNumberFormat="1" applyFont="1" applyBorder="1" applyAlignment="1">
      <alignment horizontal="left"/>
    </xf>
    <xf numFmtId="168" fontId="29" fillId="0" borderId="20" xfId="0" applyNumberFormat="1" applyFont="1" applyBorder="1" applyAlignment="1">
      <alignment horizontal="right"/>
    </xf>
    <xf numFmtId="168" fontId="28" fillId="36" borderId="20" xfId="0" applyNumberFormat="1" applyFont="1" applyFill="1" applyBorder="1" applyAlignment="1">
      <alignment horizontal="right"/>
    </xf>
    <xf numFmtId="168" fontId="4" fillId="33" borderId="16" xfId="0" applyNumberFormat="1" applyFont="1" applyFill="1" applyBorder="1" applyAlignment="1" applyProtection="1">
      <alignment/>
      <protection locked="0"/>
    </xf>
    <xf numFmtId="166" fontId="9" fillId="0" borderId="0" xfId="0" applyNumberFormat="1" applyFont="1" applyAlignment="1">
      <alignment vertical="center"/>
    </xf>
    <xf numFmtId="168" fontId="23" fillId="0" borderId="16" xfId="0" applyNumberFormat="1" applyFont="1" applyBorder="1" applyAlignment="1">
      <alignment horizontal="right"/>
    </xf>
    <xf numFmtId="20" fontId="4" fillId="0" borderId="0" xfId="0" applyNumberFormat="1" applyFont="1" applyAlignment="1">
      <alignment/>
    </xf>
    <xf numFmtId="168" fontId="4" fillId="0" borderId="15" xfId="0" applyNumberFormat="1" applyFont="1" applyBorder="1" applyAlignment="1" applyProtection="1">
      <alignment horizontal="right"/>
      <protection locked="0"/>
    </xf>
    <xf numFmtId="168" fontId="4" fillId="0" borderId="0" xfId="0" applyNumberFormat="1" applyFont="1" applyAlignment="1">
      <alignment horizontal="center"/>
    </xf>
    <xf numFmtId="168" fontId="4" fillId="0" borderId="0" xfId="0" applyNumberFormat="1" applyFont="1" applyAlignment="1" applyProtection="1">
      <alignment/>
      <protection locked="0"/>
    </xf>
    <xf numFmtId="168" fontId="4" fillId="33" borderId="34" xfId="0" applyNumberFormat="1" applyFont="1" applyFill="1" applyBorder="1" applyAlignment="1" applyProtection="1">
      <alignment horizontal="right"/>
      <protection locked="0"/>
    </xf>
    <xf numFmtId="165" fontId="4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horizontal="right"/>
    </xf>
    <xf numFmtId="168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horizontal="center" vertical="center" wrapText="1"/>
    </xf>
    <xf numFmtId="168" fontId="26" fillId="0" borderId="0" xfId="0" applyNumberFormat="1" applyFont="1" applyAlignment="1">
      <alignment horizontal="right"/>
    </xf>
    <xf numFmtId="168" fontId="2" fillId="0" borderId="22" xfId="0" applyNumberFormat="1" applyFont="1" applyBorder="1" applyAlignment="1">
      <alignment/>
    </xf>
    <xf numFmtId="168" fontId="7" fillId="0" borderId="16" xfId="0" applyNumberFormat="1" applyFont="1" applyBorder="1" applyAlignment="1">
      <alignment vertical="center"/>
    </xf>
    <xf numFmtId="168" fontId="26" fillId="0" borderId="26" xfId="0" applyNumberFormat="1" applyFont="1" applyBorder="1" applyAlignment="1">
      <alignment horizontal="center" vertical="center"/>
    </xf>
    <xf numFmtId="168" fontId="2" fillId="0" borderId="26" xfId="0" applyNumberFormat="1" applyFont="1" applyBorder="1" applyAlignment="1">
      <alignment horizontal="right"/>
    </xf>
    <xf numFmtId="168" fontId="72" fillId="0" borderId="12" xfId="0" applyNumberFormat="1" applyFont="1" applyBorder="1" applyAlignment="1">
      <alignment horizontal="right"/>
    </xf>
    <xf numFmtId="168" fontId="73" fillId="0" borderId="12" xfId="0" applyNumberFormat="1" applyFont="1" applyBorder="1" applyAlignment="1">
      <alignment horizontal="right"/>
    </xf>
    <xf numFmtId="168" fontId="4" fillId="0" borderId="12" xfId="0" applyNumberFormat="1" applyFont="1" applyBorder="1" applyAlignment="1">
      <alignment horizontal="right"/>
    </xf>
    <xf numFmtId="165" fontId="4" fillId="0" borderId="15" xfId="0" applyNumberFormat="1" applyFont="1" applyBorder="1" applyAlignment="1">
      <alignment horizontal="center" vertical="center"/>
    </xf>
    <xf numFmtId="165" fontId="4" fillId="0" borderId="20" xfId="0" applyNumberFormat="1" applyFont="1" applyBorder="1" applyAlignment="1">
      <alignment horizontal="center" vertical="center"/>
    </xf>
    <xf numFmtId="168" fontId="7" fillId="0" borderId="37" xfId="0" applyNumberFormat="1" applyFont="1" applyBorder="1" applyAlignment="1">
      <alignment/>
    </xf>
    <xf numFmtId="168" fontId="7" fillId="0" borderId="16" xfId="0" applyNumberFormat="1" applyFont="1" applyBorder="1" applyAlignment="1">
      <alignment/>
    </xf>
    <xf numFmtId="168" fontId="74" fillId="0" borderId="38" xfId="46" applyNumberFormat="1" applyFont="1" applyBorder="1" applyAlignment="1">
      <alignment horizontal="right"/>
    </xf>
    <xf numFmtId="168" fontId="74" fillId="0" borderId="39" xfId="46" applyNumberFormat="1" applyFont="1" applyBorder="1" applyAlignment="1">
      <alignment horizontal="right"/>
    </xf>
    <xf numFmtId="168" fontId="4" fillId="30" borderId="17" xfId="0" applyNumberFormat="1" applyFont="1" applyFill="1" applyBorder="1" applyAlignment="1">
      <alignment/>
    </xf>
    <xf numFmtId="168" fontId="4" fillId="34" borderId="40" xfId="0" applyNumberFormat="1" applyFont="1" applyFill="1" applyBorder="1" applyAlignment="1">
      <alignment horizontal="right"/>
    </xf>
    <xf numFmtId="168" fontId="4" fillId="34" borderId="31" xfId="0" applyNumberFormat="1" applyFont="1" applyFill="1" applyBorder="1" applyAlignment="1">
      <alignment/>
    </xf>
    <xf numFmtId="168" fontId="5" fillId="0" borderId="23" xfId="0" applyNumberFormat="1" applyFont="1" applyBorder="1" applyAlignment="1">
      <alignment/>
    </xf>
    <xf numFmtId="168" fontId="30" fillId="0" borderId="0" xfId="0" applyNumberFormat="1" applyFont="1" applyAlignment="1">
      <alignment horizontal="center"/>
    </xf>
    <xf numFmtId="168" fontId="30" fillId="0" borderId="26" xfId="0" applyNumberFormat="1" applyFont="1" applyBorder="1" applyAlignment="1">
      <alignment horizontal="center"/>
    </xf>
    <xf numFmtId="168" fontId="30" fillId="0" borderId="27" xfId="0" applyNumberFormat="1" applyFont="1" applyBorder="1" applyAlignment="1">
      <alignment horizontal="center"/>
    </xf>
    <xf numFmtId="170" fontId="4" fillId="30" borderId="19" xfId="0" applyNumberFormat="1" applyFont="1" applyFill="1" applyBorder="1" applyAlignment="1" applyProtection="1">
      <alignment horizontal="left"/>
      <protection locked="0"/>
    </xf>
    <xf numFmtId="168" fontId="7" fillId="0" borderId="0" xfId="0" applyNumberFormat="1" applyFont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Synthese!$B$8:$G$8</c:f>
        </c:strRef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plotArea>
      <c:layout>
        <c:manualLayout>
          <c:xMode val="edge"/>
          <c:yMode val="edge"/>
          <c:x val="0.01925"/>
          <c:y val="0.08175"/>
          <c:w val="0.98375"/>
          <c:h val="0.9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3300"/>
                  </a:solidFill>
                </c14:spPr>
              </c14:invertSolidFillFmt>
            </c:ext>
          </c:extLst>
          <c:cat>
            <c:strRef>
              <c:f>(Synthese!$B$14,Synthese!$B$17,Synthese!$B$20,Synthese!$B$26,Synthese!$B$36)</c:f>
              <c:strCache/>
            </c:strRef>
          </c:cat>
          <c:val>
            <c:numRef>
              <c:f>(Synthese!$F$14,Synthese!$F$17,Synthese!$F$20,Synthese!$F$26,Synthese!$F$36)</c:f>
              <c:numCache/>
            </c:numRef>
          </c:val>
        </c:ser>
        <c:overlap val="-27"/>
        <c:gapWidth val="219"/>
        <c:axId val="25258613"/>
        <c:axId val="26000926"/>
      </c:barChart>
      <c:catAx>
        <c:axId val="252586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26000926"/>
        <c:crosses val="autoZero"/>
        <c:auto val="1"/>
        <c:lblOffset val="100"/>
        <c:tickLblSkip val="1"/>
        <c:noMultiLvlLbl val="0"/>
      </c:catAx>
      <c:valAx>
        <c:axId val="26000926"/>
        <c:scaling>
          <c:orientation val="minMax"/>
        </c:scaling>
        <c:axPos val="l"/>
        <c:title>
          <c:tx>
            <c:strRef>
              <c:f>Text!$A$223</c:f>
            </c:strRef>
          </c:tx>
          <c:layout>
            <c:manualLayout>
              <c:xMode val="factor"/>
              <c:yMode val="factor"/>
              <c:x val="0.0035"/>
              <c:y val="0.0047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0" i="0" u="none" baseline="0">
                  <a:solidFill>
                    <a:srgbClr val="424242"/>
                  </a:solidFill>
                </a:defRPr>
              </a:pPr>
            </a:p>
          </c:txPr>
        </c:title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252586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Synthese!$A$41:$F$41</c:f>
        </c:strRef>
      </c:tx>
      <c:layout>
        <c:manualLayout>
          <c:xMode val="factor"/>
          <c:yMode val="factor"/>
          <c:x val="0.02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plotArea>
      <c:layout>
        <c:manualLayout>
          <c:xMode val="edge"/>
          <c:yMode val="edge"/>
          <c:x val="0.04"/>
          <c:y val="0.0475"/>
          <c:w val="0.8267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'Liquidität 12 Monate'!$A$25</c:f>
              <c:strCache>
                <c:ptCount val="1"/>
                <c:pt idx="0">
                  <c:v>Einnahmen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'Liquidität 12 Monate'!$D$22:$O$22</c:f>
              <c:strCache>
                <c:ptCount val="12"/>
                <c:pt idx="0">
                  <c:v>Jan.</c:v>
                </c:pt>
                <c:pt idx="1">
                  <c:v>Feb. 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 </c:v>
                </c:pt>
                <c:pt idx="6">
                  <c:v>Juli</c:v>
                </c:pt>
                <c:pt idx="7">
                  <c:v>Aug. </c:v>
                </c:pt>
                <c:pt idx="8">
                  <c:v>Sep. </c:v>
                </c:pt>
                <c:pt idx="9">
                  <c:v>Okt. </c:v>
                </c:pt>
                <c:pt idx="10">
                  <c:v>Nov. </c:v>
                </c:pt>
                <c:pt idx="11">
                  <c:v>Dez. </c:v>
                </c:pt>
              </c:strCache>
            </c:strRef>
          </c:cat>
          <c:val>
            <c:numRef>
              <c:f>'Liquidität 12 Monate'!$D$33:$O$33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'Liquidität 12 Monate'!$A$35</c:f>
              <c:strCache>
                <c:ptCount val="1"/>
                <c:pt idx="0">
                  <c:v>Ausgaben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'Liquidität 12 Monate'!$D$22:$O$22</c:f>
              <c:strCache>
                <c:ptCount val="12"/>
                <c:pt idx="0">
                  <c:v>Jan.</c:v>
                </c:pt>
                <c:pt idx="1">
                  <c:v>Feb. 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 </c:v>
                </c:pt>
                <c:pt idx="6">
                  <c:v>Juli</c:v>
                </c:pt>
                <c:pt idx="7">
                  <c:v>Aug. </c:v>
                </c:pt>
                <c:pt idx="8">
                  <c:v>Sep. </c:v>
                </c:pt>
                <c:pt idx="9">
                  <c:v>Okt. </c:v>
                </c:pt>
                <c:pt idx="10">
                  <c:v>Nov. </c:v>
                </c:pt>
                <c:pt idx="11">
                  <c:v>Dez. </c:v>
                </c:pt>
              </c:strCache>
            </c:strRef>
          </c:cat>
          <c:val>
            <c:numRef>
              <c:f>'Liquidität 12 Monate'!$D$43:$O$43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2681743"/>
        <c:axId val="25700232"/>
      </c:barChart>
      <c:lineChart>
        <c:grouping val="standard"/>
        <c:varyColors val="0"/>
        <c:ser>
          <c:idx val="2"/>
          <c:order val="2"/>
          <c:tx>
            <c:strRef>
              <c:f>'Liquidität 12 Monate'!$A$55</c:f>
              <c:strCache>
                <c:ptCount val="1"/>
                <c:pt idx="0">
                  <c:v>Kumulierte Salden (mit Zinsen)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00"/>
              </a:solidFill>
              <a:ln>
                <a:solidFill>
                  <a:srgbClr val="999933"/>
                </a:solidFill>
              </a:ln>
            </c:spPr>
          </c:marker>
          <c:cat>
            <c:strRef>
              <c:f>'Liquidität 12 Monate'!$D$22:$O$22</c:f>
              <c:strCache>
                <c:ptCount val="12"/>
                <c:pt idx="0">
                  <c:v>Jan.</c:v>
                </c:pt>
                <c:pt idx="1">
                  <c:v>Feb. 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 </c:v>
                </c:pt>
                <c:pt idx="6">
                  <c:v>Juli</c:v>
                </c:pt>
                <c:pt idx="7">
                  <c:v>Aug. </c:v>
                </c:pt>
                <c:pt idx="8">
                  <c:v>Sep. </c:v>
                </c:pt>
                <c:pt idx="9">
                  <c:v>Okt. </c:v>
                </c:pt>
                <c:pt idx="10">
                  <c:v>Nov. </c:v>
                </c:pt>
                <c:pt idx="11">
                  <c:v>Dez. </c:v>
                </c:pt>
              </c:strCache>
            </c:strRef>
          </c:cat>
          <c:val>
            <c:numRef>
              <c:f>'Liquidität 12 Monate'!$D$55:$O$55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32681743"/>
        <c:axId val="25700232"/>
      </c:lineChart>
      <c:catAx>
        <c:axId val="32681743"/>
        <c:scaling>
          <c:orientation val="minMax"/>
        </c:scaling>
        <c:axPos val="b"/>
        <c:title>
          <c:tx>
            <c:strRef>
              <c:f>Text!$A$6</c:f>
            </c:strRef>
          </c:tx>
          <c:layout>
            <c:manualLayout>
              <c:xMode val="factor"/>
              <c:yMode val="factor"/>
              <c:x val="-0.00425"/>
              <c:y val="-0.00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0" i="0" u="none" baseline="0">
                  <a:solidFill>
                    <a:srgbClr val="424242"/>
                  </a:solidFill>
                </a:defRPr>
              </a:pPr>
            </a:p>
          </c:tx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25700232"/>
        <c:crosses val="autoZero"/>
        <c:auto val="0"/>
        <c:lblOffset val="100"/>
        <c:tickLblSkip val="1"/>
        <c:noMultiLvlLbl val="0"/>
      </c:catAx>
      <c:valAx>
        <c:axId val="25700232"/>
        <c:scaling>
          <c:orientation val="minMax"/>
        </c:scaling>
        <c:axPos val="l"/>
        <c:title>
          <c:tx>
            <c:strRef>
              <c:f>Text!$A$223</c:f>
            </c:strRef>
          </c:tx>
          <c:layout>
            <c:manualLayout>
              <c:xMode val="factor"/>
              <c:yMode val="factor"/>
              <c:x val="-0.01775"/>
              <c:y val="-0.001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0" i="0" u="none" baseline="0">
                  <a:solidFill>
                    <a:srgbClr val="424242"/>
                  </a:solidFill>
                </a:defRPr>
              </a:pPr>
            </a:p>
          </c:txPr>
        </c:title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2681743"/>
        <c:crossesAt val="1"/>
        <c:crossBetween val="between"/>
        <c:dispUnits/>
        <c:majorUnit val="10000"/>
        <c:min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05"/>
          <c:y val="0.2955"/>
          <c:w val="0.114"/>
          <c:h val="0.5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424242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3</xdr:row>
      <xdr:rowOff>152400</xdr:rowOff>
    </xdr:from>
    <xdr:to>
      <xdr:col>17</xdr:col>
      <xdr:colOff>571500</xdr:colOff>
      <xdr:row>31</xdr:row>
      <xdr:rowOff>85725</xdr:rowOff>
    </xdr:to>
    <xdr:graphicFrame>
      <xdr:nvGraphicFramePr>
        <xdr:cNvPr id="1" name="Graphique 1"/>
        <xdr:cNvGraphicFramePr/>
      </xdr:nvGraphicFramePr>
      <xdr:xfrm>
        <a:off x="5619750" y="981075"/>
        <a:ext cx="81819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542925</xdr:colOff>
      <xdr:row>32</xdr:row>
      <xdr:rowOff>76200</xdr:rowOff>
    </xdr:from>
    <xdr:to>
      <xdr:col>17</xdr:col>
      <xdr:colOff>571500</xdr:colOff>
      <xdr:row>63</xdr:row>
      <xdr:rowOff>95250</xdr:rowOff>
    </xdr:to>
    <xdr:graphicFrame>
      <xdr:nvGraphicFramePr>
        <xdr:cNvPr id="2" name="Graphique 1"/>
        <xdr:cNvGraphicFramePr/>
      </xdr:nvGraphicFramePr>
      <xdr:xfrm>
        <a:off x="5619750" y="5610225"/>
        <a:ext cx="8181975" cy="5629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showGridLines="0" tabSelected="1" view="pageBreakPreview" zoomScale="90" zoomScaleNormal="90" zoomScaleSheetLayoutView="90" zoomScalePageLayoutView="80" workbookViewId="0" topLeftCell="A1">
      <selection activeCell="J2" sqref="J2"/>
    </sheetView>
  </sheetViews>
  <sheetFormatPr defaultColWidth="26.28125" defaultRowHeight="12.75"/>
  <cols>
    <col min="1" max="1" width="3.8515625" style="11" customWidth="1"/>
    <col min="2" max="4" width="13.28125" style="11" customWidth="1"/>
    <col min="5" max="5" width="14.7109375" style="11" customWidth="1"/>
    <col min="6" max="6" width="13.28125" style="11" customWidth="1"/>
    <col min="7" max="7" width="4.421875" style="11" customWidth="1"/>
    <col min="8" max="8" width="11.57421875" style="11" customWidth="1"/>
    <col min="9" max="9" width="4.421875" style="11" customWidth="1"/>
    <col min="10" max="18" width="13.28125" style="11" customWidth="1"/>
    <col min="19" max="16384" width="26.28125" style="11" customWidth="1"/>
  </cols>
  <sheetData>
    <row r="1" spans="1:18" s="47" customFormat="1" ht="41.25" customHeight="1" thickBot="1">
      <c r="A1" s="44"/>
      <c r="B1" s="44"/>
      <c r="C1" s="45"/>
      <c r="D1" s="45"/>
      <c r="E1" s="45"/>
      <c r="F1" s="45"/>
      <c r="G1" s="45"/>
      <c r="H1" s="46"/>
      <c r="I1" s="46"/>
      <c r="J1" s="46"/>
      <c r="K1" s="46"/>
      <c r="L1" s="46"/>
      <c r="M1" s="35"/>
      <c r="N1" s="46"/>
      <c r="O1" s="46"/>
      <c r="P1" s="46"/>
      <c r="Q1" s="46"/>
      <c r="R1" s="35" t="str">
        <f>+Text!A2</f>
        <v>Liquiditätsplanung</v>
      </c>
    </row>
    <row r="2" spans="1:18" s="39" customFormat="1" ht="18.75" customHeight="1">
      <c r="A2" s="36" t="str">
        <f>+Text!A3</f>
        <v>Betrieb:</v>
      </c>
      <c r="B2" s="36"/>
      <c r="C2" s="243"/>
      <c r="D2" s="243"/>
      <c r="E2" s="243"/>
      <c r="F2" s="155"/>
      <c r="G2" s="155"/>
      <c r="H2" s="36" t="s">
        <v>388</v>
      </c>
      <c r="J2" s="156" t="s">
        <v>390</v>
      </c>
      <c r="K2" s="37"/>
      <c r="L2" s="36" t="str">
        <f>+Text!A4</f>
        <v>Variante:</v>
      </c>
      <c r="M2" s="157"/>
      <c r="O2" s="12" t="str">
        <f>+Text!A5</f>
        <v>Anfangs Datum der 1. Periode:</v>
      </c>
      <c r="P2" s="12"/>
      <c r="R2" s="158"/>
    </row>
    <row r="3" spans="1:18" s="43" customFormat="1" ht="5.25" customHeight="1">
      <c r="A3" s="32"/>
      <c r="B3" s="32"/>
      <c r="C3" s="33"/>
      <c r="D3" s="32"/>
      <c r="E3" s="32"/>
      <c r="F3" s="32"/>
      <c r="G3" s="32"/>
      <c r="H3" s="32"/>
      <c r="I3" s="32"/>
      <c r="J3" s="32"/>
      <c r="K3" s="32"/>
      <c r="L3" s="34"/>
      <c r="M3" s="34"/>
      <c r="N3" s="32"/>
      <c r="O3" s="32"/>
      <c r="P3" s="32"/>
      <c r="Q3" s="32"/>
      <c r="R3" s="32"/>
    </row>
    <row r="4" spans="3:13" s="43" customFormat="1" ht="12.75" customHeight="1" thickBot="1">
      <c r="C4" s="93"/>
      <c r="L4" s="94"/>
      <c r="M4" s="94"/>
    </row>
    <row r="5" spans="1:13" s="43" customFormat="1" ht="23.25" customHeight="1" thickTop="1">
      <c r="A5" s="7" t="str">
        <f>Text!A194</f>
        <v>KURZFASSUNG / ZUSAMMENFASSUNG</v>
      </c>
      <c r="B5" s="8"/>
      <c r="C5" s="8"/>
      <c r="D5" s="8"/>
      <c r="E5" s="32"/>
      <c r="F5" s="131"/>
      <c r="L5" s="94"/>
      <c r="M5" s="94"/>
    </row>
    <row r="6" spans="1:13" s="43" customFormat="1" ht="12.75" customHeight="1" thickBot="1">
      <c r="A6" s="95"/>
      <c r="B6" s="95"/>
      <c r="C6" s="93"/>
      <c r="L6" s="94"/>
      <c r="M6" s="94"/>
    </row>
    <row r="7" spans="1:8" ht="6" customHeight="1">
      <c r="A7" s="96"/>
      <c r="B7" s="97"/>
      <c r="C7" s="97"/>
      <c r="D7" s="97"/>
      <c r="E7" s="97"/>
      <c r="F7" s="97"/>
      <c r="G7" s="97"/>
      <c r="H7" s="100"/>
    </row>
    <row r="8" spans="1:8" ht="16.5">
      <c r="A8" s="100"/>
      <c r="B8" s="240" t="str">
        <f>Text!A195</f>
        <v>monetäre Flüsse</v>
      </c>
      <c r="C8" s="240"/>
      <c r="D8" s="240"/>
      <c r="E8" s="240"/>
      <c r="F8" s="240"/>
      <c r="G8" s="240"/>
      <c r="H8" s="100"/>
    </row>
    <row r="9" spans="1:8" ht="6" customHeight="1">
      <c r="A9" s="100"/>
      <c r="H9" s="100"/>
    </row>
    <row r="10" spans="1:8" ht="12.75">
      <c r="A10" s="98" t="str">
        <f>Text!A196</f>
        <v>UMSATZBEREICH UNTERNEHMEN UND PRIVAT</v>
      </c>
      <c r="H10" s="100"/>
    </row>
    <row r="11" spans="1:8" ht="12.75">
      <c r="A11" s="106" t="s">
        <v>237</v>
      </c>
      <c r="B11" s="11" t="str">
        <f>Text!A197</f>
        <v>Verkäufe von Produkten und Dienstleistungen</v>
      </c>
      <c r="F11" s="89">
        <f>'Monatliche Einnahmen'!P19+'Monatliche Einnahmen'!P24+'Monatliche Einnahmen'!P31+'Monatliche Einnahmen'!P36+'Monatliche Einnahmen'!P44-'Monatliche Einnahmen'!P40-'Monatliche Einnahmen'!P41-F12-'Liquidität 12 Monate'!D11+'Liquidität 12 Monate'!O11</f>
        <v>0</v>
      </c>
      <c r="H11" s="100"/>
    </row>
    <row r="12" spans="1:8" ht="12.75">
      <c r="A12" s="106" t="s">
        <v>237</v>
      </c>
      <c r="B12" s="11" t="str">
        <f>Text!A198</f>
        <v>Direktzahlungen</v>
      </c>
      <c r="F12" s="90">
        <f>'Monatliche Einnahmen'!P39</f>
        <v>0</v>
      </c>
      <c r="H12" s="100"/>
    </row>
    <row r="13" spans="1:8" ht="12.75">
      <c r="A13" s="106" t="s">
        <v>9</v>
      </c>
      <c r="B13" s="11" t="str">
        <f>Text!A199</f>
        <v>Ausgaben von Direktkosten &amp; von Betriebsausgaben</v>
      </c>
      <c r="F13" s="90">
        <f>-('Monatliche Ausgaben'!P17+'Monatliche Ausgaben'!P26+'Monatliche Ausgaben'!P30+'Monatliche Ausgaben'!P35+'Monatliche Ausgaben'!P39+'Monatliche Ausgaben'!P47+'Monatliche Ausgaben'!P53+'Monatliche Ausgaben'!P59+'Monatliche Ausgaben'!P74+'Monatliche Ausgaben'!P78+'Monatliche Ausgaben'!P90+'Monatliche Ausgaben'!P83-'Monatliche Ausgaben'!P80-SUM('Monatliche Ausgaben'!P86:P89))+'Monatliche Ausgaben'!P85+'Monatliche Ausgaben'!P78+'Liquidität 12 Monate'!D12-'Liquidität 12 Monate'!O12+'Liquidität 12 Monate'!D13-'Liquidität 12 Monate'!O13+'Liquidität 12 Monate'!D14-'Liquidität 12 Monate'!O14+Synthese!R49</f>
        <v>0</v>
      </c>
      <c r="H13" s="100"/>
    </row>
    <row r="14" spans="1:8" ht="12.75">
      <c r="A14" s="107" t="s">
        <v>240</v>
      </c>
      <c r="B14" s="88" t="str">
        <f>Text!A202</f>
        <v>Mittelfluss Betrieb vor Zinsen</v>
      </c>
      <c r="C14" s="88"/>
      <c r="F14" s="91">
        <f>SUM(F11:F13)</f>
        <v>0</v>
      </c>
      <c r="H14" s="100"/>
    </row>
    <row r="15" spans="1:8" ht="12.75">
      <c r="A15" s="106" t="s">
        <v>237</v>
      </c>
      <c r="B15" s="11" t="str">
        <f>CONCATENATE(Text!A106," ",Text!A232," ",Text!A234)</f>
        <v>Einnahmen Nebenbetrieb (ink. Erfolg betrieb. Liegenschaften)</v>
      </c>
      <c r="F15" s="90">
        <f>'Monatliche Einnahmen'!P40+'Monatliche Einnahmen'!P41</f>
        <v>0</v>
      </c>
      <c r="H15" s="100"/>
    </row>
    <row r="16" spans="1:8" ht="12.75">
      <c r="A16" s="106" t="s">
        <v>9</v>
      </c>
      <c r="B16" s="11" t="str">
        <f>CONCATENATE(Text!A168," ",Text!A232," ",Text!A234)</f>
        <v>Ausgaben Nebenbetrieb (ink. Erfolg betrieb. Liegenschaften)</v>
      </c>
      <c r="F16" s="90">
        <f>-'Monatliche Ausgaben'!P80-SUM('Monatliche Ausgaben'!P86:P89)</f>
        <v>0</v>
      </c>
      <c r="H16" s="98"/>
    </row>
    <row r="17" spans="1:8" ht="12.75">
      <c r="A17" s="107" t="s">
        <v>240</v>
      </c>
      <c r="B17" s="88" t="str">
        <f>Text!A205</f>
        <v>Mittelfluss vor Privat und vor Zinsen</v>
      </c>
      <c r="C17" s="88"/>
      <c r="F17" s="91">
        <f>SUM(F14:F16)</f>
        <v>0</v>
      </c>
      <c r="H17" s="100"/>
    </row>
    <row r="18" spans="1:8" ht="12.75">
      <c r="A18" s="106" t="s">
        <v>237</v>
      </c>
      <c r="B18" s="11" t="str">
        <f>Text!A206</f>
        <v>Mittelfluss unselbständige Aktivitäten</v>
      </c>
      <c r="F18" s="90">
        <f>'Monatliche Einnahmen'!P51</f>
        <v>0</v>
      </c>
      <c r="H18" s="100"/>
    </row>
    <row r="19" spans="1:8" ht="12.75">
      <c r="A19" s="106" t="s">
        <v>9</v>
      </c>
      <c r="B19" s="11" t="str">
        <f>Text!A207</f>
        <v>Netto Privatausgaben / Vorbezüge Teilhaber</v>
      </c>
      <c r="F19" s="90">
        <f>-'Monatliche Ausgaben'!P98</f>
        <v>0</v>
      </c>
      <c r="H19" s="98"/>
    </row>
    <row r="20" spans="1:8" ht="12.75">
      <c r="A20" s="107" t="s">
        <v>240</v>
      </c>
      <c r="B20" s="88" t="str">
        <f>Text!A208</f>
        <v>Cash flow (Mittelfluss aus Umsatzbereich)</v>
      </c>
      <c r="C20" s="88"/>
      <c r="F20" s="91">
        <f>SUM(F17:F19)</f>
        <v>0</v>
      </c>
      <c r="H20" s="100"/>
    </row>
    <row r="21" spans="1:8" ht="12.75">
      <c r="A21" s="100"/>
      <c r="H21" s="100"/>
    </row>
    <row r="22" spans="1:8" ht="12.75">
      <c r="A22" s="98" t="str">
        <f>Text!A209</f>
        <v>INVESTITIONSBEREICH</v>
      </c>
      <c r="H22" s="98"/>
    </row>
    <row r="23" spans="1:8" ht="12.75">
      <c r="A23" s="106" t="s">
        <v>237</v>
      </c>
      <c r="B23" s="11" t="str">
        <f>Text!A210</f>
        <v>Verkauf Anlagevermögen und immaterielle Anlagen</v>
      </c>
      <c r="F23" s="89">
        <f>'Monatliche Einnahmen'!P55</f>
        <v>0</v>
      </c>
      <c r="H23" s="100"/>
    </row>
    <row r="24" spans="1:8" ht="12.75">
      <c r="A24" s="106" t="s">
        <v>9</v>
      </c>
      <c r="B24" s="11" t="str">
        <f>Text!A211</f>
        <v>Zukauf Anlagevermögen und immaterielle Anlagen</v>
      </c>
      <c r="F24" s="90">
        <f>-'Monatliche Ausgaben'!P107</f>
        <v>0</v>
      </c>
      <c r="H24" s="100"/>
    </row>
    <row r="25" spans="1:8" ht="12.75">
      <c r="A25" s="106" t="s">
        <v>237</v>
      </c>
      <c r="B25" s="11" t="str">
        <f>Text!A213</f>
        <v>Investitionsbeiträge</v>
      </c>
      <c r="F25" s="90">
        <f>'Monatliche Einnahmen'!P56</f>
        <v>0</v>
      </c>
      <c r="H25" s="100"/>
    </row>
    <row r="26" spans="1:8" ht="12.75">
      <c r="A26" s="107" t="s">
        <v>240</v>
      </c>
      <c r="B26" s="88" t="str">
        <f>Text!A214</f>
        <v>Finanzierungsüberschuss oder - manko vor Zinsen</v>
      </c>
      <c r="C26" s="88"/>
      <c r="F26" s="91">
        <f>F20+F23+F24+F25</f>
        <v>0</v>
      </c>
      <c r="H26" s="100"/>
    </row>
    <row r="27" spans="1:8" ht="12.75">
      <c r="A27" s="100"/>
      <c r="H27" s="100"/>
    </row>
    <row r="28" spans="1:8" ht="12.75">
      <c r="A28" s="98" t="str">
        <f>Text!A215</f>
        <v>FINANZIERUNGSBEREICH</v>
      </c>
      <c r="H28" s="98"/>
    </row>
    <row r="29" spans="1:8" ht="12.75">
      <c r="A29" s="106" t="s">
        <v>237</v>
      </c>
      <c r="B29" s="11" t="str">
        <f>Text!A216</f>
        <v>Neuaufnahme langfristiges Fremdkapital Betrieb</v>
      </c>
      <c r="F29" s="89">
        <f>'Monatliche Einnahmen'!P57</f>
        <v>0</v>
      </c>
      <c r="H29" s="100"/>
    </row>
    <row r="30" spans="1:8" ht="12.75">
      <c r="A30" s="106" t="s">
        <v>9</v>
      </c>
      <c r="B30" s="11" t="str">
        <f>Text!A217</f>
        <v>Tilgung langfristiges Fremdkapital Betrieb</v>
      </c>
      <c r="F30" s="90">
        <f>-'Monatliche Ausgaben'!P113</f>
        <v>0</v>
      </c>
      <c r="H30" s="100"/>
    </row>
    <row r="31" spans="1:8" ht="12.75">
      <c r="A31" s="106" t="s">
        <v>237</v>
      </c>
      <c r="B31" s="11" t="str">
        <f>Text!A218</f>
        <v>Erfolge betrieblicher Finanzanlagen</v>
      </c>
      <c r="F31" s="90">
        <f>'Monatliche Ausgaben'!P77</f>
        <v>0</v>
      </c>
      <c r="H31" s="100"/>
    </row>
    <row r="32" spans="1:8" ht="12.75">
      <c r="A32" s="106" t="s">
        <v>9</v>
      </c>
      <c r="B32" s="11" t="str">
        <f>Text!A219</f>
        <v>Zinsen und übriger Finanzaufwand Betrieb</v>
      </c>
      <c r="F32" s="90">
        <f>-('Monatliche Ausgaben'!P76+'Monatliche Ausgaben'!P85)</f>
        <v>0</v>
      </c>
      <c r="H32" s="100"/>
    </row>
    <row r="33" spans="1:8" ht="12.75">
      <c r="A33" s="106" t="s">
        <v>237</v>
      </c>
      <c r="B33" s="11" t="str">
        <f>Text!A220</f>
        <v>Private Kapitaleinlagen</v>
      </c>
      <c r="F33" s="90">
        <f>'Monatliche Einnahmen'!P58</f>
        <v>0</v>
      </c>
      <c r="H33" s="100"/>
    </row>
    <row r="34" spans="1:8" ht="12.75">
      <c r="A34" s="106" t="s">
        <v>9</v>
      </c>
      <c r="B34" s="11" t="str">
        <f>Text!A221</f>
        <v>Private Kapitalrückzüge</v>
      </c>
      <c r="F34" s="90">
        <f>-'Monatliche Ausgaben'!P115</f>
        <v>0</v>
      </c>
      <c r="H34" s="100"/>
    </row>
    <row r="35" spans="1:8" ht="12.75">
      <c r="A35" s="106"/>
      <c r="F35" s="223"/>
      <c r="H35" s="100"/>
    </row>
    <row r="36" spans="1:8" ht="30.75" customHeight="1">
      <c r="A36" s="107" t="s">
        <v>240</v>
      </c>
      <c r="B36" s="244" t="str">
        <f>Text!A222</f>
        <v>Veränderung Nettomonetäres Umlaufsvermögen (NMUV)</v>
      </c>
      <c r="C36" s="244"/>
      <c r="D36" s="244"/>
      <c r="E36" s="244"/>
      <c r="F36" s="224">
        <f>F26+F29+F30+F31+F32+F33+F34</f>
        <v>0</v>
      </c>
      <c r="H36" s="100"/>
    </row>
    <row r="37" spans="1:8" ht="6" customHeight="1" thickBot="1">
      <c r="A37" s="101"/>
      <c r="B37" s="102"/>
      <c r="C37" s="102"/>
      <c r="D37" s="102"/>
      <c r="E37" s="102"/>
      <c r="F37" s="102"/>
      <c r="G37" s="102"/>
      <c r="H37" s="100"/>
    </row>
    <row r="38" spans="1:8" ht="12.75">
      <c r="A38" s="97"/>
      <c r="B38" s="97"/>
      <c r="C38" s="97"/>
      <c r="D38" s="97"/>
      <c r="E38" s="97"/>
      <c r="F38" s="97"/>
      <c r="G38" s="97"/>
      <c r="H38" s="88"/>
    </row>
    <row r="39" spans="1:7" ht="13.5" thickBot="1">
      <c r="A39" s="102"/>
      <c r="B39" s="102"/>
      <c r="C39" s="102"/>
      <c r="D39" s="102"/>
      <c r="E39" s="102"/>
      <c r="F39" s="102"/>
      <c r="G39" s="102"/>
    </row>
    <row r="40" spans="1:7" ht="6" customHeight="1">
      <c r="A40" s="96"/>
      <c r="B40" s="97"/>
      <c r="C40" s="97"/>
      <c r="D40" s="97"/>
      <c r="E40" s="97"/>
      <c r="F40" s="97"/>
      <c r="G40" s="105"/>
    </row>
    <row r="41" spans="1:7" ht="16.5">
      <c r="A41" s="241" t="str">
        <f>Text!A188</f>
        <v>Veränderung der monatlichen Liquidität</v>
      </c>
      <c r="B41" s="240"/>
      <c r="C41" s="240"/>
      <c r="D41" s="240"/>
      <c r="E41" s="240"/>
      <c r="F41" s="240"/>
      <c r="G41" s="242"/>
    </row>
    <row r="42" spans="1:7" ht="6" customHeight="1">
      <c r="A42" s="100"/>
      <c r="G42" s="99"/>
    </row>
    <row r="43" spans="1:7" ht="30">
      <c r="A43" s="100"/>
      <c r="C43" s="220" t="str">
        <f>Text!A167</f>
        <v>Einnahmen</v>
      </c>
      <c r="D43" s="220" t="str">
        <f>Text!A168</f>
        <v>Ausgaben</v>
      </c>
      <c r="E43" s="220" t="str">
        <f>Text!A169</f>
        <v>Saldo</v>
      </c>
      <c r="F43" s="221" t="str">
        <f>Text!A228</f>
        <v>Kumulierte Salden</v>
      </c>
      <c r="G43" s="99"/>
    </row>
    <row r="44" spans="1:7" ht="15">
      <c r="A44" s="100"/>
      <c r="B44" s="230" t="str">
        <f>'Liquidität 12 Monate'!D$22</f>
        <v>Jan.</v>
      </c>
      <c r="C44" s="227">
        <f>'Liquidität 12 Monate'!D$33</f>
        <v>0</v>
      </c>
      <c r="D44" s="228">
        <f>'Liquidität 12 Monate'!D$44</f>
        <v>0</v>
      </c>
      <c r="E44" s="229">
        <f aca="true" t="shared" si="0" ref="E44:E55">C44+D44</f>
        <v>0</v>
      </c>
      <c r="F44" s="234">
        <f>'Liquidität 12 Monate'!D$55</f>
        <v>0</v>
      </c>
      <c r="G44" s="99"/>
    </row>
    <row r="45" spans="1:7" ht="15">
      <c r="A45" s="100"/>
      <c r="B45" s="231" t="str">
        <f>'Liquidität 12 Monate'!E$22</f>
        <v>Feb. </v>
      </c>
      <c r="C45" s="227">
        <f>'Liquidität 12 Monate'!E$33</f>
        <v>0</v>
      </c>
      <c r="D45" s="228">
        <f>'Liquidität 12 Monate'!E$44</f>
        <v>0</v>
      </c>
      <c r="E45" s="229">
        <f t="shared" si="0"/>
        <v>0</v>
      </c>
      <c r="F45" s="235">
        <f>'Liquidität 12 Monate'!E$55</f>
        <v>0</v>
      </c>
      <c r="G45" s="99"/>
    </row>
    <row r="46" spans="1:7" ht="15">
      <c r="A46" s="100"/>
      <c r="B46" s="231" t="str">
        <f>'Liquidität 12 Monate'!F$22</f>
        <v>März</v>
      </c>
      <c r="C46" s="227">
        <f>'Liquidität 12 Monate'!F$33</f>
        <v>0</v>
      </c>
      <c r="D46" s="228">
        <f>'Liquidität 12 Monate'!F$44</f>
        <v>0</v>
      </c>
      <c r="E46" s="229">
        <f t="shared" si="0"/>
        <v>0</v>
      </c>
      <c r="F46" s="235">
        <f>'Liquidität 12 Monate'!F$55</f>
        <v>0</v>
      </c>
      <c r="G46" s="99"/>
    </row>
    <row r="47" spans="1:7" ht="15">
      <c r="A47" s="100"/>
      <c r="B47" s="231" t="str">
        <f>'Liquidität 12 Monate'!G$22</f>
        <v>April</v>
      </c>
      <c r="C47" s="227">
        <f>'Liquidität 12 Monate'!G$33</f>
        <v>0</v>
      </c>
      <c r="D47" s="228">
        <f>'Liquidität 12 Monate'!G$44</f>
        <v>0</v>
      </c>
      <c r="E47" s="229">
        <f t="shared" si="0"/>
        <v>0</v>
      </c>
      <c r="F47" s="235">
        <f>'Liquidität 12 Monate'!G$55</f>
        <v>0</v>
      </c>
      <c r="G47" s="99"/>
    </row>
    <row r="48" spans="1:7" ht="15">
      <c r="A48" s="100"/>
      <c r="B48" s="231" t="str">
        <f>'Liquidität 12 Monate'!H$22</f>
        <v>Mai</v>
      </c>
      <c r="C48" s="227">
        <f>'Liquidität 12 Monate'!H$33</f>
        <v>0</v>
      </c>
      <c r="D48" s="228">
        <f>'Liquidität 12 Monate'!H$44</f>
        <v>0</v>
      </c>
      <c r="E48" s="229">
        <f t="shared" si="0"/>
        <v>0</v>
      </c>
      <c r="F48" s="235">
        <f>'Liquidität 12 Monate'!H$55</f>
        <v>0</v>
      </c>
      <c r="G48" s="99"/>
    </row>
    <row r="49" spans="1:7" ht="15">
      <c r="A49" s="100"/>
      <c r="B49" s="231" t="str">
        <f>'Liquidität 12 Monate'!I$22</f>
        <v>Juni </v>
      </c>
      <c r="C49" s="227">
        <f>'Liquidität 12 Monate'!I$33</f>
        <v>0</v>
      </c>
      <c r="D49" s="228">
        <f>'Liquidität 12 Monate'!I$44</f>
        <v>0</v>
      </c>
      <c r="E49" s="229">
        <f t="shared" si="0"/>
        <v>0</v>
      </c>
      <c r="F49" s="235">
        <f>'Liquidität 12 Monate'!I$55</f>
        <v>0</v>
      </c>
      <c r="G49" s="99"/>
    </row>
    <row r="50" spans="1:7" ht="15">
      <c r="A50" s="100"/>
      <c r="B50" s="231" t="str">
        <f>'Liquidität 12 Monate'!J22</f>
        <v>Juli</v>
      </c>
      <c r="C50" s="227">
        <f>'Liquidität 12 Monate'!J$33</f>
        <v>0</v>
      </c>
      <c r="D50" s="228">
        <f>'Liquidität 12 Monate'!J$44</f>
        <v>0</v>
      </c>
      <c r="E50" s="229">
        <f t="shared" si="0"/>
        <v>0</v>
      </c>
      <c r="F50" s="235">
        <f>'Liquidität 12 Monate'!J$55</f>
        <v>0</v>
      </c>
      <c r="G50" s="99"/>
    </row>
    <row r="51" spans="1:7" ht="15">
      <c r="A51" s="100"/>
      <c r="B51" s="231" t="str">
        <f>'Liquidität 12 Monate'!K$22</f>
        <v>Aug. </v>
      </c>
      <c r="C51" s="227">
        <f>'Liquidität 12 Monate'!K$33</f>
        <v>0</v>
      </c>
      <c r="D51" s="228">
        <f>'Liquidität 12 Monate'!K$44</f>
        <v>0</v>
      </c>
      <c r="E51" s="229">
        <f t="shared" si="0"/>
        <v>0</v>
      </c>
      <c r="F51" s="235">
        <f>'Liquidität 12 Monate'!K$55</f>
        <v>0</v>
      </c>
      <c r="G51" s="99"/>
    </row>
    <row r="52" spans="1:7" ht="15">
      <c r="A52" s="100"/>
      <c r="B52" s="231" t="str">
        <f>'Liquidität 12 Monate'!L$22</f>
        <v>Sep. </v>
      </c>
      <c r="C52" s="227">
        <f>'Liquidität 12 Monate'!L$33</f>
        <v>0</v>
      </c>
      <c r="D52" s="228">
        <f>'Liquidität 12 Monate'!L$44</f>
        <v>0</v>
      </c>
      <c r="E52" s="229">
        <f t="shared" si="0"/>
        <v>0</v>
      </c>
      <c r="F52" s="235">
        <f>'Liquidität 12 Monate'!L$55</f>
        <v>0</v>
      </c>
      <c r="G52" s="99"/>
    </row>
    <row r="53" spans="1:7" ht="15">
      <c r="A53" s="100"/>
      <c r="B53" s="231" t="str">
        <f>'Liquidität 12 Monate'!M$22</f>
        <v>Okt. </v>
      </c>
      <c r="C53" s="227">
        <f>'Liquidität 12 Monate'!M$33</f>
        <v>0</v>
      </c>
      <c r="D53" s="228">
        <f>'Liquidität 12 Monate'!M$44</f>
        <v>0</v>
      </c>
      <c r="E53" s="229">
        <f t="shared" si="0"/>
        <v>0</v>
      </c>
      <c r="F53" s="235">
        <f>'Liquidität 12 Monate'!M$55</f>
        <v>0</v>
      </c>
      <c r="G53" s="99"/>
    </row>
    <row r="54" spans="1:7" ht="15">
      <c r="A54" s="100"/>
      <c r="B54" s="231" t="str">
        <f>'Liquidität 12 Monate'!N$22</f>
        <v>Nov. </v>
      </c>
      <c r="C54" s="227">
        <f>'Liquidität 12 Monate'!N$33</f>
        <v>0</v>
      </c>
      <c r="D54" s="228">
        <f>'Liquidität 12 Monate'!N$44</f>
        <v>0</v>
      </c>
      <c r="E54" s="229">
        <f t="shared" si="0"/>
        <v>0</v>
      </c>
      <c r="F54" s="235">
        <f>'Liquidität 12 Monate'!N$55</f>
        <v>0</v>
      </c>
      <c r="G54" s="117"/>
    </row>
    <row r="55" spans="1:7" ht="15">
      <c r="A55" s="100"/>
      <c r="B55" s="231" t="str">
        <f>'Liquidität 12 Monate'!O$22</f>
        <v>Dez. </v>
      </c>
      <c r="C55" s="227">
        <f>'Liquidität 12 Monate'!O$33</f>
        <v>0</v>
      </c>
      <c r="D55" s="228">
        <f>'Liquidität 12 Monate'!O$44</f>
        <v>0</v>
      </c>
      <c r="E55" s="229">
        <f t="shared" si="0"/>
        <v>0</v>
      </c>
      <c r="F55" s="235">
        <f>'Liquidität 12 Monate'!O$55</f>
        <v>0</v>
      </c>
      <c r="G55" s="99"/>
    </row>
    <row r="56" spans="1:7" ht="4.5" customHeight="1">
      <c r="A56" s="100"/>
      <c r="B56" s="218"/>
      <c r="C56" s="20"/>
      <c r="D56" s="20"/>
      <c r="E56" s="222"/>
      <c r="F56" s="219"/>
      <c r="G56" s="99"/>
    </row>
    <row r="57" spans="1:7" ht="15">
      <c r="A57" s="100"/>
      <c r="B57" s="12" t="str">
        <f>Text!A229</f>
        <v>Veränderung kurzfristig verfügbar Anfang/Ende des Jahres</v>
      </c>
      <c r="C57" s="12"/>
      <c r="D57" s="12"/>
      <c r="E57" s="12"/>
      <c r="F57" s="233">
        <f>F55-'Liquidität 12 Monate'!C23</f>
        <v>0</v>
      </c>
      <c r="G57" s="99"/>
    </row>
    <row r="58" spans="1:7" ht="12.75">
      <c r="A58" s="100"/>
      <c r="F58" s="223"/>
      <c r="G58" s="99"/>
    </row>
    <row r="59" spans="1:9" ht="14.25">
      <c r="A59" s="226" t="s">
        <v>237</v>
      </c>
      <c r="B59" s="11" t="str">
        <f>Text!A230</f>
        <v>Veränderung Debitoren (Summe der Einnahmen) Anfang/Ende des Jahres</v>
      </c>
      <c r="F59" s="89">
        <f>'Liquidität 12 Monate'!O11-'Liquidität 12 Monate'!D11</f>
        <v>0</v>
      </c>
      <c r="G59" s="99"/>
      <c r="I59" s="118"/>
    </row>
    <row r="60" spans="1:7" ht="12.75">
      <c r="A60" s="226" t="s">
        <v>9</v>
      </c>
      <c r="B60" s="11" t="str">
        <f>Text!A231</f>
        <v>Veränderung Kreditoren Anfang/Ende des Jahres</v>
      </c>
      <c r="F60" s="90">
        <f>-('Liquidität 12 Monate'!O12-'Liquidität 12 Monate'!D12)</f>
        <v>0</v>
      </c>
      <c r="G60" s="99"/>
    </row>
    <row r="61" spans="1:7" ht="6" customHeight="1">
      <c r="A61" s="100"/>
      <c r="G61" s="99"/>
    </row>
    <row r="62" spans="1:7" ht="30.75" customHeight="1">
      <c r="A62" s="225" t="s">
        <v>240</v>
      </c>
      <c r="B62" s="244" t="str">
        <f>B36</f>
        <v>Veränderung Nettomonetäres Umlaufsvermögen (NMUV)</v>
      </c>
      <c r="C62" s="244"/>
      <c r="D62" s="244"/>
      <c r="E62" s="244"/>
      <c r="F62" s="224">
        <f>SUM(F57:F60)</f>
        <v>0</v>
      </c>
      <c r="G62" s="99"/>
    </row>
    <row r="63" spans="1:8" ht="6" customHeight="1" thickBot="1">
      <c r="A63" s="101"/>
      <c r="B63" s="102"/>
      <c r="C63" s="102"/>
      <c r="D63" s="102"/>
      <c r="E63" s="102"/>
      <c r="F63" s="102"/>
      <c r="G63" s="103"/>
      <c r="H63" s="104"/>
    </row>
    <row r="64" ht="12" customHeight="1"/>
    <row r="65" ht="12.75">
      <c r="R65" s="121" t="str">
        <f>Text!A193</f>
        <v>Version 3.1 - in Zusammenarbeit mit Grangeneuve</v>
      </c>
    </row>
  </sheetData>
  <sheetProtection/>
  <mergeCells count="5">
    <mergeCell ref="B8:G8"/>
    <mergeCell ref="A41:G41"/>
    <mergeCell ref="C2:E2"/>
    <mergeCell ref="B62:E62"/>
    <mergeCell ref="B36:E36"/>
  </mergeCells>
  <conditionalFormatting sqref="F14 E44:E55">
    <cfRule type="cellIs" priority="11" dxfId="14" operator="lessThan">
      <formula>0</formula>
    </cfRule>
    <cfRule type="cellIs" priority="12" dxfId="15" operator="greaterThan">
      <formula>0</formula>
    </cfRule>
  </conditionalFormatting>
  <conditionalFormatting sqref="F17">
    <cfRule type="cellIs" priority="8" dxfId="15" operator="greaterThan">
      <formula>0</formula>
    </cfRule>
    <cfRule type="cellIs" priority="9" dxfId="14" operator="lessThan">
      <formula>0</formula>
    </cfRule>
    <cfRule type="cellIs" priority="10" dxfId="14" operator="greaterThan">
      <formula>0</formula>
    </cfRule>
  </conditionalFormatting>
  <conditionalFormatting sqref="F20">
    <cfRule type="cellIs" priority="6" dxfId="14" operator="lessThan">
      <formula>0</formula>
    </cfRule>
    <cfRule type="cellIs" priority="7" dxfId="15" operator="greaterThan">
      <formula>0</formula>
    </cfRule>
  </conditionalFormatting>
  <conditionalFormatting sqref="F26">
    <cfRule type="cellIs" priority="4" dxfId="14" operator="lessThan">
      <formula>0</formula>
    </cfRule>
    <cfRule type="cellIs" priority="5" dxfId="15" operator="greaterThan">
      <formula>0</formula>
    </cfRule>
  </conditionalFormatting>
  <conditionalFormatting sqref="F36 F56:F57">
    <cfRule type="cellIs" priority="2" dxfId="14" operator="lessThan">
      <formula>0</formula>
    </cfRule>
    <cfRule type="cellIs" priority="3" dxfId="15" operator="greaterThan">
      <formula>0</formula>
    </cfRule>
  </conditionalFormatting>
  <conditionalFormatting sqref="F62">
    <cfRule type="cellIs" priority="13" dxfId="14" operator="lessThan">
      <formula>0</formula>
    </cfRule>
    <cfRule type="cellIs" priority="14" dxfId="15" operator="greaterThan">
      <formula>0</formula>
    </cfRule>
  </conditionalFormatting>
  <printOptions horizontalCentered="1" verticalCentered="1"/>
  <pageMargins left="0.31496062992125984" right="0.3937007874015748" top="0.4724409448818898" bottom="0.2755905511811024" header="0.1968503937007874" footer="0.1968503937007874"/>
  <pageSetup fitToHeight="1" fitToWidth="1" horizontalDpi="600" verticalDpi="600" orientation="landscape" paperSize="9" scale="61" r:id="rId4"/>
  <headerFooter alignWithMargins="0">
    <oddHeader>&amp;L&amp;G</oddHeader>
    <oddFooter>&amp;L&amp;"Helvetica-Narrow,Normal"AGRIDEA - TRESEX</oddFooter>
  </headerFooter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showGridLines="0" showZeros="0" view="pageBreakPreview" zoomScale="90" zoomScaleNormal="90" zoomScaleSheetLayoutView="90" zoomScalePageLayoutView="70" workbookViewId="0" topLeftCell="A1">
      <selection activeCell="C7" sqref="C7"/>
    </sheetView>
  </sheetViews>
  <sheetFormatPr defaultColWidth="26.28125" defaultRowHeight="12.75"/>
  <cols>
    <col min="1" max="1" width="4.00390625" style="11" customWidth="1"/>
    <col min="2" max="2" width="25.8515625" style="11" customWidth="1"/>
    <col min="3" max="3" width="14.28125" style="11" customWidth="1"/>
    <col min="4" max="15" width="13.28125" style="11" customWidth="1"/>
    <col min="16" max="16" width="14.421875" style="11" customWidth="1"/>
    <col min="17" max="17" width="26.28125" style="11" customWidth="1"/>
    <col min="18" max="18" width="15.7109375" style="11" customWidth="1"/>
    <col min="19" max="16384" width="26.28125" style="11" customWidth="1"/>
  </cols>
  <sheetData>
    <row r="1" spans="1:16" s="47" customFormat="1" ht="39" customHeight="1" thickBot="1">
      <c r="A1" s="44"/>
      <c r="B1" s="45"/>
      <c r="C1" s="45"/>
      <c r="D1" s="45"/>
      <c r="E1" s="45"/>
      <c r="F1" s="45"/>
      <c r="G1" s="46"/>
      <c r="H1" s="46"/>
      <c r="I1" s="46"/>
      <c r="J1" s="46"/>
      <c r="K1" s="35"/>
      <c r="L1" s="46"/>
      <c r="M1" s="46"/>
      <c r="N1" s="46"/>
      <c r="O1" s="46"/>
      <c r="P1" s="35" t="str">
        <f>+Text!A2</f>
        <v>Liquiditätsplanung</v>
      </c>
    </row>
    <row r="2" spans="1:16" s="39" customFormat="1" ht="18.75" customHeight="1">
      <c r="A2" s="36" t="str">
        <f>+Text!A3</f>
        <v>Betrieb:</v>
      </c>
      <c r="C2" s="159">
        <f>Synthese!C2</f>
        <v>0</v>
      </c>
      <c r="D2" s="159"/>
      <c r="E2" s="159"/>
      <c r="F2" s="159"/>
      <c r="I2" s="37" t="str">
        <f>+Text!A4</f>
        <v>Variante:</v>
      </c>
      <c r="J2" s="111">
        <f>Synthese!M2</f>
        <v>0</v>
      </c>
      <c r="K2" s="42"/>
      <c r="M2" s="12" t="str">
        <f>+Text!A5</f>
        <v>Anfangs Datum der 1. Periode:</v>
      </c>
      <c r="N2" s="12"/>
      <c r="P2" s="160">
        <f>Synthese!R2</f>
        <v>0</v>
      </c>
    </row>
    <row r="3" spans="1:16" s="43" customFormat="1" ht="5.25" customHeight="1">
      <c r="A3" s="32"/>
      <c r="B3" s="33"/>
      <c r="C3" s="32"/>
      <c r="D3" s="32"/>
      <c r="E3" s="32"/>
      <c r="F3" s="32"/>
      <c r="G3" s="32"/>
      <c r="H3" s="32"/>
      <c r="I3" s="32"/>
      <c r="J3" s="34"/>
      <c r="K3" s="34"/>
      <c r="L3" s="32"/>
      <c r="M3" s="32"/>
      <c r="N3" s="32"/>
      <c r="O3" s="32"/>
      <c r="P3" s="32"/>
    </row>
    <row r="4" spans="1:15" s="12" customFormat="1" ht="22.5" customHeight="1" thickBot="1">
      <c r="A4" s="10"/>
      <c r="B4" s="15"/>
      <c r="C4" s="15"/>
      <c r="D4" s="24" t="str">
        <f>+Text!A6</f>
        <v>Monat</v>
      </c>
      <c r="E4" s="25"/>
      <c r="F4" s="25"/>
      <c r="G4" s="25"/>
      <c r="H4" s="25"/>
      <c r="I4" s="25"/>
      <c r="J4" s="25"/>
      <c r="K4" s="26"/>
      <c r="L4" s="25"/>
      <c r="M4" s="25"/>
      <c r="N4" s="25"/>
      <c r="O4" s="25"/>
    </row>
    <row r="5" spans="1:16" s="6" customFormat="1" ht="18.75" customHeight="1" thickTop="1">
      <c r="A5" s="7" t="str">
        <f>+Text!A106</f>
        <v>Einnahmen</v>
      </c>
      <c r="B5" s="8"/>
      <c r="C5" s="9" t="str">
        <f>+Text!A7</f>
        <v>Ausgangslage</v>
      </c>
      <c r="D5" s="1" t="str">
        <f>+'Monatliche Ausgaben'!D5</f>
        <v>Jan.</v>
      </c>
      <c r="E5" s="2" t="str">
        <f>+'Monatliche Ausgaben'!E5</f>
        <v>Feb. </v>
      </c>
      <c r="F5" s="2" t="str">
        <f>+'Monatliche Ausgaben'!F5</f>
        <v>März</v>
      </c>
      <c r="G5" s="2" t="str">
        <f>+'Monatliche Ausgaben'!G5</f>
        <v>April</v>
      </c>
      <c r="H5" s="2" t="str">
        <f>+'Monatliche Ausgaben'!H5</f>
        <v>Mai</v>
      </c>
      <c r="I5" s="2" t="str">
        <f>+'Monatliche Ausgaben'!I5</f>
        <v>Juni </v>
      </c>
      <c r="J5" s="2" t="str">
        <f>+'Monatliche Ausgaben'!J5</f>
        <v>Juli</v>
      </c>
      <c r="K5" s="2" t="str">
        <f>+'Monatliche Ausgaben'!K5</f>
        <v>Aug. </v>
      </c>
      <c r="L5" s="2" t="str">
        <f>+'Monatliche Ausgaben'!L5</f>
        <v>Sep. </v>
      </c>
      <c r="M5" s="2" t="str">
        <f>+'Monatliche Ausgaben'!M5</f>
        <v>Okt. </v>
      </c>
      <c r="N5" s="2" t="str">
        <f>+'Monatliche Ausgaben'!N5</f>
        <v>Nov. </v>
      </c>
      <c r="O5" s="2" t="str">
        <f>+'Monatliche Ausgaben'!O5</f>
        <v>Dez. </v>
      </c>
      <c r="P5" s="2" t="str">
        <f>Text!A164</f>
        <v>Total</v>
      </c>
    </row>
    <row r="6" spans="4:16" s="27" customFormat="1" ht="9" customHeight="1"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 s="12" customFormat="1" ht="13.5" customHeight="1">
      <c r="A7" s="23" t="str">
        <f>+Text!A107</f>
        <v>Debitoren (Summe der Einnahmen)</v>
      </c>
      <c r="B7" s="23"/>
      <c r="C7" s="65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162">
        <f>SUM(D7:O7)</f>
        <v>0</v>
      </c>
    </row>
    <row r="8" spans="4:16" s="12" customFormat="1" ht="8.25" customHeight="1"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69"/>
    </row>
    <row r="9" spans="1:16" s="12" customFormat="1" ht="17.25" customHeight="1">
      <c r="A9" s="70" t="str">
        <f>+Text!A108</f>
        <v>Laufende Einnahmen</v>
      </c>
      <c r="C9" s="124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3"/>
    </row>
    <row r="10" spans="1:16" s="12" customFormat="1" ht="3.75" customHeight="1">
      <c r="A10" s="124"/>
      <c r="B10" s="152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154"/>
    </row>
    <row r="11" spans="1:16" s="12" customFormat="1" ht="13.5" customHeight="1" thickBot="1">
      <c r="A11" s="126" t="str">
        <f>+Text!A109</f>
        <v>Pflanzenbau</v>
      </c>
      <c r="B11" s="29"/>
      <c r="C11" s="29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</row>
    <row r="12" spans="1:17" s="12" customFormat="1" ht="13.5" customHeight="1" thickTop="1">
      <c r="A12" s="122" t="s">
        <v>9</v>
      </c>
      <c r="B12" s="145" t="str">
        <f>Text!A114</f>
        <v>Brotgetreide</v>
      </c>
      <c r="C12" s="22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66">
        <f>SUM(D12:O12)</f>
        <v>0</v>
      </c>
      <c r="Q12" s="20"/>
    </row>
    <row r="13" spans="1:16" s="12" customFormat="1" ht="13.5" customHeight="1">
      <c r="A13" s="108" t="s">
        <v>9</v>
      </c>
      <c r="B13" s="127" t="str">
        <f>Text!A115</f>
        <v>Futtergetreide</v>
      </c>
      <c r="C13" s="23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162">
        <f aca="true" t="shared" si="0" ref="P13:P49">SUM(D13:O13)</f>
        <v>0</v>
      </c>
    </row>
    <row r="14" spans="1:16" s="12" customFormat="1" ht="13.5" customHeight="1">
      <c r="A14" s="109" t="s">
        <v>9</v>
      </c>
      <c r="B14" s="127" t="str">
        <f>Text!A116</f>
        <v>Hackfrucht</v>
      </c>
      <c r="C14" s="23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162">
        <f t="shared" si="0"/>
        <v>0</v>
      </c>
    </row>
    <row r="15" spans="1:16" s="12" customFormat="1" ht="13.5" customHeight="1">
      <c r="A15" s="108" t="s">
        <v>9</v>
      </c>
      <c r="B15" s="127" t="str">
        <f>Text!A117</f>
        <v>Saat- und Pflanzengut</v>
      </c>
      <c r="C15" s="23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162">
        <f t="shared" si="0"/>
        <v>0</v>
      </c>
    </row>
    <row r="16" spans="1:16" s="12" customFormat="1" ht="13.5" customHeight="1">
      <c r="A16" s="108" t="s">
        <v>9</v>
      </c>
      <c r="B16" s="127" t="str">
        <f>Text!A118</f>
        <v>Futterbauprodukte</v>
      </c>
      <c r="C16" s="23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162">
        <f t="shared" si="0"/>
        <v>0</v>
      </c>
    </row>
    <row r="17" spans="1:16" s="12" customFormat="1" ht="13.5" customHeight="1">
      <c r="A17" s="108" t="s">
        <v>9</v>
      </c>
      <c r="B17" s="127" t="str">
        <f>Text!A119</f>
        <v>Stroh</v>
      </c>
      <c r="C17" s="23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162">
        <f t="shared" si="0"/>
        <v>0</v>
      </c>
    </row>
    <row r="18" spans="1:16" s="12" customFormat="1" ht="13.5" customHeight="1">
      <c r="A18" s="108" t="s">
        <v>9</v>
      </c>
      <c r="B18" s="127" t="str">
        <f>Text!A91</f>
        <v>Diverses</v>
      </c>
      <c r="C18" s="23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162">
        <f t="shared" si="0"/>
        <v>0</v>
      </c>
    </row>
    <row r="19" spans="1:16" s="126" customFormat="1" ht="13.5" customHeight="1">
      <c r="A19" s="125"/>
      <c r="B19" s="67" t="str">
        <f>Text!A120</f>
        <v>Total Pflanzenbau</v>
      </c>
      <c r="C19" s="67"/>
      <c r="D19" s="204">
        <f>SUM(D12:D18)</f>
        <v>0</v>
      </c>
      <c r="E19" s="204">
        <f aca="true" t="shared" si="1" ref="E19:O19">SUM(E12:E18)</f>
        <v>0</v>
      </c>
      <c r="F19" s="204">
        <f t="shared" si="1"/>
        <v>0</v>
      </c>
      <c r="G19" s="204">
        <f t="shared" si="1"/>
        <v>0</v>
      </c>
      <c r="H19" s="204">
        <f t="shared" si="1"/>
        <v>0</v>
      </c>
      <c r="I19" s="204">
        <f t="shared" si="1"/>
        <v>0</v>
      </c>
      <c r="J19" s="204">
        <f t="shared" si="1"/>
        <v>0</v>
      </c>
      <c r="K19" s="204">
        <f t="shared" si="1"/>
        <v>0</v>
      </c>
      <c r="L19" s="204">
        <f t="shared" si="1"/>
        <v>0</v>
      </c>
      <c r="M19" s="204">
        <f t="shared" si="1"/>
        <v>0</v>
      </c>
      <c r="N19" s="204">
        <f t="shared" si="1"/>
        <v>0</v>
      </c>
      <c r="O19" s="204">
        <f t="shared" si="1"/>
        <v>0</v>
      </c>
      <c r="P19" s="204">
        <f>SUM(P12:P18)</f>
        <v>0</v>
      </c>
    </row>
    <row r="20" spans="1:16" s="12" customFormat="1" ht="13.5" customHeight="1" thickBot="1">
      <c r="A20" s="148" t="str">
        <f>Text!A128</f>
        <v>Spezialkulturen</v>
      </c>
      <c r="B20" s="123"/>
      <c r="C20" s="149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4"/>
    </row>
    <row r="21" spans="1:16" s="12" customFormat="1" ht="13.5" customHeight="1" thickTop="1">
      <c r="A21" s="122" t="s">
        <v>9</v>
      </c>
      <c r="B21" s="145"/>
      <c r="C21" s="147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66">
        <f t="shared" si="0"/>
        <v>0</v>
      </c>
    </row>
    <row r="22" spans="1:16" s="12" customFormat="1" ht="13.5" customHeight="1">
      <c r="A22" s="108" t="s">
        <v>9</v>
      </c>
      <c r="B22" s="127"/>
      <c r="C22" s="67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162">
        <f t="shared" si="0"/>
        <v>0</v>
      </c>
    </row>
    <row r="23" spans="1:16" s="12" customFormat="1" ht="13.5" customHeight="1">
      <c r="A23" s="108" t="s">
        <v>9</v>
      </c>
      <c r="B23" s="127"/>
      <c r="C23" s="67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162">
        <f t="shared" si="0"/>
        <v>0</v>
      </c>
    </row>
    <row r="24" spans="1:16" s="126" customFormat="1" ht="13.5" customHeight="1">
      <c r="A24" s="125"/>
      <c r="B24" s="67" t="str">
        <f>Text!A129</f>
        <v>Total Spezialkulturen</v>
      </c>
      <c r="C24" s="67"/>
      <c r="D24" s="204">
        <f>SUM(D21:D23)</f>
        <v>0</v>
      </c>
      <c r="E24" s="204">
        <f aca="true" t="shared" si="2" ref="E24:O24">SUM(E21:E23)</f>
        <v>0</v>
      </c>
      <c r="F24" s="204">
        <f t="shared" si="2"/>
        <v>0</v>
      </c>
      <c r="G24" s="204">
        <f t="shared" si="2"/>
        <v>0</v>
      </c>
      <c r="H24" s="204">
        <f t="shared" si="2"/>
        <v>0</v>
      </c>
      <c r="I24" s="204">
        <f t="shared" si="2"/>
        <v>0</v>
      </c>
      <c r="J24" s="204">
        <f t="shared" si="2"/>
        <v>0</v>
      </c>
      <c r="K24" s="204">
        <f t="shared" si="2"/>
        <v>0</v>
      </c>
      <c r="L24" s="204">
        <f t="shared" si="2"/>
        <v>0</v>
      </c>
      <c r="M24" s="204">
        <f t="shared" si="2"/>
        <v>0</v>
      </c>
      <c r="N24" s="204">
        <f t="shared" si="2"/>
        <v>0</v>
      </c>
      <c r="O24" s="204">
        <f t="shared" si="2"/>
        <v>0</v>
      </c>
      <c r="P24" s="204">
        <f>SUM(P21:P23)</f>
        <v>0</v>
      </c>
    </row>
    <row r="25" spans="1:16" s="12" customFormat="1" ht="13.5" customHeight="1" thickBot="1">
      <c r="A25" s="135" t="str">
        <f>+Text!A113</f>
        <v>Tierhaltung</v>
      </c>
      <c r="B25" s="136"/>
      <c r="C25" s="136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46"/>
    </row>
    <row r="26" spans="1:16" s="12" customFormat="1" ht="13.5" customHeight="1" thickTop="1">
      <c r="A26" s="122" t="s">
        <v>9</v>
      </c>
      <c r="B26" s="145" t="str">
        <f>Text!A121</f>
        <v>Milch</v>
      </c>
      <c r="C26" s="22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66">
        <f t="shared" si="0"/>
        <v>0</v>
      </c>
    </row>
    <row r="27" spans="1:16" s="12" customFormat="1" ht="13.5" customHeight="1">
      <c r="A27" s="108" t="s">
        <v>9</v>
      </c>
      <c r="B27" s="127" t="str">
        <f>Text!A122</f>
        <v>Tiere</v>
      </c>
      <c r="C27" s="23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162">
        <f t="shared" si="0"/>
        <v>0</v>
      </c>
    </row>
    <row r="28" spans="1:16" s="12" customFormat="1" ht="13.5" customHeight="1">
      <c r="A28" s="108" t="s">
        <v>9</v>
      </c>
      <c r="B28" s="127" t="str">
        <f>Text!A123</f>
        <v>Kälbern</v>
      </c>
      <c r="C28" s="23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162">
        <f t="shared" si="0"/>
        <v>0</v>
      </c>
    </row>
    <row r="29" spans="1:16" s="12" customFormat="1" ht="13.5" customHeight="1">
      <c r="A29" s="108" t="s">
        <v>9</v>
      </c>
      <c r="B29" s="127"/>
      <c r="C29" s="23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162">
        <f t="shared" si="0"/>
        <v>0</v>
      </c>
    </row>
    <row r="30" spans="1:16" s="12" customFormat="1" ht="13.5" customHeight="1">
      <c r="A30" s="108" t="s">
        <v>9</v>
      </c>
      <c r="B30" s="127"/>
      <c r="C30" s="23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162">
        <f>SUM(D30:O30)</f>
        <v>0</v>
      </c>
    </row>
    <row r="31" spans="1:16" s="126" customFormat="1" ht="13.5" customHeight="1">
      <c r="A31" s="125"/>
      <c r="B31" s="67" t="str">
        <f>Text!A126</f>
        <v>Total Tierhaltung</v>
      </c>
      <c r="C31" s="67"/>
      <c r="D31" s="204">
        <f>SUM(D26:D30)</f>
        <v>0</v>
      </c>
      <c r="E31" s="204">
        <f aca="true" t="shared" si="3" ref="E31:O31">SUM(E26:E30)</f>
        <v>0</v>
      </c>
      <c r="F31" s="204">
        <f t="shared" si="3"/>
        <v>0</v>
      </c>
      <c r="G31" s="204">
        <f t="shared" si="3"/>
        <v>0</v>
      </c>
      <c r="H31" s="204">
        <f t="shared" si="3"/>
        <v>0</v>
      </c>
      <c r="I31" s="204">
        <f t="shared" si="3"/>
        <v>0</v>
      </c>
      <c r="J31" s="204">
        <f t="shared" si="3"/>
        <v>0</v>
      </c>
      <c r="K31" s="204">
        <f t="shared" si="3"/>
        <v>0</v>
      </c>
      <c r="L31" s="204">
        <f t="shared" si="3"/>
        <v>0</v>
      </c>
      <c r="M31" s="204">
        <f t="shared" si="3"/>
        <v>0</v>
      </c>
      <c r="N31" s="204">
        <f t="shared" si="3"/>
        <v>0</v>
      </c>
      <c r="O31" s="204">
        <f t="shared" si="3"/>
        <v>0</v>
      </c>
      <c r="P31" s="204">
        <f>SUM(P26:P30)</f>
        <v>0</v>
      </c>
    </row>
    <row r="32" spans="1:16" s="12" customFormat="1" ht="13.5" customHeight="1" thickBot="1">
      <c r="A32" s="142" t="str">
        <f>Text!A124</f>
        <v>Andere Tierproduktionen</v>
      </c>
      <c r="B32" s="123"/>
      <c r="C32" s="12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4"/>
    </row>
    <row r="33" spans="1:16" s="12" customFormat="1" ht="13.5" customHeight="1" thickTop="1">
      <c r="A33" s="122" t="s">
        <v>9</v>
      </c>
      <c r="B33" s="139" t="str">
        <f>Text!A125</f>
        <v>Schweine</v>
      </c>
      <c r="C33" s="140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66">
        <f t="shared" si="0"/>
        <v>0</v>
      </c>
    </row>
    <row r="34" spans="1:16" s="12" customFormat="1" ht="13.5" customHeight="1">
      <c r="A34" s="108" t="s">
        <v>9</v>
      </c>
      <c r="B34" s="128"/>
      <c r="C34" s="68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62">
        <f t="shared" si="0"/>
        <v>0</v>
      </c>
    </row>
    <row r="35" spans="1:16" s="12" customFormat="1" ht="13.5" customHeight="1">
      <c r="A35" s="108" t="s">
        <v>9</v>
      </c>
      <c r="B35" s="128"/>
      <c r="C35" s="68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62">
        <f t="shared" si="0"/>
        <v>0</v>
      </c>
    </row>
    <row r="36" spans="1:16" s="126" customFormat="1" ht="13.5" customHeight="1">
      <c r="A36" s="125"/>
      <c r="B36" s="67" t="str">
        <f>Text!A132</f>
        <v>Total andere Tierproduktionen</v>
      </c>
      <c r="C36" s="67"/>
      <c r="D36" s="204">
        <f aca="true" t="shared" si="4" ref="D36:O36">SUM(D33:D35)</f>
        <v>0</v>
      </c>
      <c r="E36" s="204">
        <f t="shared" si="4"/>
        <v>0</v>
      </c>
      <c r="F36" s="204">
        <f t="shared" si="4"/>
        <v>0</v>
      </c>
      <c r="G36" s="204">
        <f t="shared" si="4"/>
        <v>0</v>
      </c>
      <c r="H36" s="204">
        <f t="shared" si="4"/>
        <v>0</v>
      </c>
      <c r="I36" s="204">
        <f t="shared" si="4"/>
        <v>0</v>
      </c>
      <c r="J36" s="204">
        <f t="shared" si="4"/>
        <v>0</v>
      </c>
      <c r="K36" s="204">
        <f t="shared" si="4"/>
        <v>0</v>
      </c>
      <c r="L36" s="204">
        <f t="shared" si="4"/>
        <v>0</v>
      </c>
      <c r="M36" s="204">
        <f t="shared" si="4"/>
        <v>0</v>
      </c>
      <c r="N36" s="204">
        <f t="shared" si="4"/>
        <v>0</v>
      </c>
      <c r="O36" s="204">
        <f t="shared" si="4"/>
        <v>0</v>
      </c>
      <c r="P36" s="204">
        <f>SUM(P33:P35)</f>
        <v>0</v>
      </c>
    </row>
    <row r="37" spans="1:16" s="12" customFormat="1" ht="13.5" customHeight="1" thickBot="1">
      <c r="A37" s="135" t="str">
        <f>+Text!A133</f>
        <v>Andere Einnahmen des Betriebes</v>
      </c>
      <c r="B37" s="136"/>
      <c r="C37" s="136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8"/>
    </row>
    <row r="38" spans="1:16" s="12" customFormat="1" ht="13.5" customHeight="1" thickTop="1">
      <c r="A38" s="122" t="s">
        <v>9</v>
      </c>
      <c r="B38" s="22" t="str">
        <f>Text!A134</f>
        <v>Arbeiten für Dritte, Maschinenmiete</v>
      </c>
      <c r="C38" s="22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66">
        <f t="shared" si="0"/>
        <v>0</v>
      </c>
    </row>
    <row r="39" spans="1:16" s="12" customFormat="1" ht="13.5" customHeight="1">
      <c r="A39" s="108" t="s">
        <v>9</v>
      </c>
      <c r="B39" s="23" t="str">
        <f>Text!A135</f>
        <v>Direktzahlungen</v>
      </c>
      <c r="C39" s="23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162">
        <f t="shared" si="0"/>
        <v>0</v>
      </c>
    </row>
    <row r="40" spans="1:16" s="12" customFormat="1" ht="13.5" customHeight="1">
      <c r="A40" s="108" t="s">
        <v>9</v>
      </c>
      <c r="B40" s="23" t="str">
        <f>Text!A232</f>
        <v>Nebenbetrieb</v>
      </c>
      <c r="C40" s="23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162">
        <f>SUM(D40:O40)</f>
        <v>0</v>
      </c>
    </row>
    <row r="41" spans="1:16" s="12" customFormat="1" ht="13.5" customHeight="1">
      <c r="A41" s="108" t="s">
        <v>9</v>
      </c>
      <c r="B41" s="92" t="str">
        <f>Text!A233</f>
        <v>Einnahmen Liegenschaften</v>
      </c>
      <c r="C41" s="23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162">
        <f>SUM(D41:O41)</f>
        <v>0</v>
      </c>
    </row>
    <row r="42" spans="1:16" s="12" customFormat="1" ht="13.5" customHeight="1">
      <c r="A42" s="108" t="s">
        <v>9</v>
      </c>
      <c r="B42" s="127" t="s">
        <v>12</v>
      </c>
      <c r="C42" s="23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162">
        <f>SUM(D42:O42)</f>
        <v>0</v>
      </c>
    </row>
    <row r="43" spans="1:16" s="12" customFormat="1" ht="13.5" customHeight="1">
      <c r="A43" s="108" t="s">
        <v>9</v>
      </c>
      <c r="B43" s="127"/>
      <c r="C43" s="23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162">
        <f t="shared" si="0"/>
        <v>0</v>
      </c>
    </row>
    <row r="44" spans="1:16" s="126" customFormat="1" ht="13.5" customHeight="1">
      <c r="A44" s="125"/>
      <c r="B44" s="67" t="str">
        <f>Text!A138</f>
        <v>Total Andere Einnahmen des Betriebes</v>
      </c>
      <c r="C44" s="67"/>
      <c r="D44" s="204">
        <f aca="true" t="shared" si="5" ref="D44:P44">SUM(D38:D43)</f>
        <v>0</v>
      </c>
      <c r="E44" s="204">
        <f t="shared" si="5"/>
        <v>0</v>
      </c>
      <c r="F44" s="204">
        <f t="shared" si="5"/>
        <v>0</v>
      </c>
      <c r="G44" s="204">
        <f t="shared" si="5"/>
        <v>0</v>
      </c>
      <c r="H44" s="204">
        <f t="shared" si="5"/>
        <v>0</v>
      </c>
      <c r="I44" s="204">
        <f t="shared" si="5"/>
        <v>0</v>
      </c>
      <c r="J44" s="204">
        <f t="shared" si="5"/>
        <v>0</v>
      </c>
      <c r="K44" s="204">
        <f t="shared" si="5"/>
        <v>0</v>
      </c>
      <c r="L44" s="204">
        <f t="shared" si="5"/>
        <v>0</v>
      </c>
      <c r="M44" s="204">
        <f t="shared" si="5"/>
        <v>0</v>
      </c>
      <c r="N44" s="204">
        <f t="shared" si="5"/>
        <v>0</v>
      </c>
      <c r="O44" s="204">
        <f t="shared" si="5"/>
        <v>0</v>
      </c>
      <c r="P44" s="204">
        <f t="shared" si="5"/>
        <v>0</v>
      </c>
    </row>
    <row r="45" spans="1:16" s="126" customFormat="1" ht="13.5" customHeight="1">
      <c r="A45" s="164"/>
      <c r="B45" s="149"/>
      <c r="C45" s="149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</row>
    <row r="46" spans="1:16" s="12" customFormat="1" ht="13.5" customHeight="1" thickBot="1">
      <c r="A46" s="126" t="str">
        <f>+Text!A140</f>
        <v>Private Nebeneinkommen</v>
      </c>
      <c r="B46" s="29"/>
      <c r="C46" s="29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65"/>
    </row>
    <row r="47" spans="1:16" s="12" customFormat="1" ht="13.5" customHeight="1" thickTop="1">
      <c r="A47" s="122" t="s">
        <v>9</v>
      </c>
      <c r="B47" s="132" t="str">
        <f>Text!A142</f>
        <v>Familienzulagen</v>
      </c>
      <c r="C47" s="22"/>
      <c r="D47" s="133"/>
      <c r="E47" s="133"/>
      <c r="F47" s="133"/>
      <c r="G47" s="133"/>
      <c r="H47" s="133"/>
      <c r="I47" s="133"/>
      <c r="J47" s="133"/>
      <c r="K47" s="134"/>
      <c r="L47" s="133"/>
      <c r="M47" s="133"/>
      <c r="N47" s="133"/>
      <c r="O47" s="133"/>
      <c r="P47" s="166">
        <f t="shared" si="0"/>
        <v>0</v>
      </c>
    </row>
    <row r="48" spans="1:16" s="12" customFormat="1" ht="13.5" customHeight="1">
      <c r="A48" s="108" t="s">
        <v>9</v>
      </c>
      <c r="B48" s="92" t="str">
        <f>Text!A145</f>
        <v>Löhne aus unselbständigen Tätigkeiten </v>
      </c>
      <c r="C48" s="23"/>
      <c r="D48" s="66"/>
      <c r="E48" s="66"/>
      <c r="F48" s="66"/>
      <c r="G48" s="66"/>
      <c r="H48" s="66"/>
      <c r="I48" s="66"/>
      <c r="J48" s="66"/>
      <c r="K48" s="130"/>
      <c r="L48" s="66"/>
      <c r="M48" s="66"/>
      <c r="N48" s="66"/>
      <c r="O48" s="66"/>
      <c r="P48" s="162">
        <f t="shared" si="0"/>
        <v>0</v>
      </c>
    </row>
    <row r="49" spans="1:16" s="12" customFormat="1" ht="13.5" customHeight="1">
      <c r="A49" s="109" t="s">
        <v>9</v>
      </c>
      <c r="B49" s="127" t="str">
        <f>Text!A141</f>
        <v>Eigenmietwert Privatwohnung</v>
      </c>
      <c r="C49" s="23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162">
        <f t="shared" si="0"/>
        <v>0</v>
      </c>
    </row>
    <row r="50" spans="1:16" s="12" customFormat="1" ht="13.5" customHeight="1">
      <c r="A50" s="108" t="s">
        <v>9</v>
      </c>
      <c r="B50" s="127" t="str">
        <f>Text!A143</f>
        <v>andere selbständige Einkommen</v>
      </c>
      <c r="C50" s="23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162">
        <f>SUM(D50:O50)</f>
        <v>0</v>
      </c>
    </row>
    <row r="51" spans="1:16" s="126" customFormat="1" ht="13.5" customHeight="1">
      <c r="A51" s="125"/>
      <c r="B51" s="67" t="str">
        <f>Text!A144</f>
        <v>Total Private Nebeneinkommen</v>
      </c>
      <c r="C51" s="67"/>
      <c r="D51" s="204">
        <f aca="true" t="shared" si="6" ref="D51:P51">SUM(D47:D50)</f>
        <v>0</v>
      </c>
      <c r="E51" s="204">
        <f t="shared" si="6"/>
        <v>0</v>
      </c>
      <c r="F51" s="204">
        <f t="shared" si="6"/>
        <v>0</v>
      </c>
      <c r="G51" s="204">
        <f t="shared" si="6"/>
        <v>0</v>
      </c>
      <c r="H51" s="204">
        <f t="shared" si="6"/>
        <v>0</v>
      </c>
      <c r="I51" s="204">
        <f t="shared" si="6"/>
        <v>0</v>
      </c>
      <c r="J51" s="204">
        <f t="shared" si="6"/>
        <v>0</v>
      </c>
      <c r="K51" s="204">
        <f t="shared" si="6"/>
        <v>0</v>
      </c>
      <c r="L51" s="204">
        <f t="shared" si="6"/>
        <v>0</v>
      </c>
      <c r="M51" s="204">
        <f t="shared" si="6"/>
        <v>0</v>
      </c>
      <c r="N51" s="204">
        <f t="shared" si="6"/>
        <v>0</v>
      </c>
      <c r="O51" s="204">
        <f t="shared" si="6"/>
        <v>0</v>
      </c>
      <c r="P51" s="204">
        <f t="shared" si="6"/>
        <v>0</v>
      </c>
    </row>
    <row r="52" spans="1:16" s="12" customFormat="1" ht="15" customHeight="1">
      <c r="A52" s="163" t="str">
        <f>+Text!A146</f>
        <v>Total laufende Einnahmen</v>
      </c>
      <c r="B52" s="110"/>
      <c r="C52" s="110"/>
      <c r="D52" s="205">
        <f aca="true" t="shared" si="7" ref="D52:P52">D19+D24+D31+D36+D44+D51</f>
        <v>0</v>
      </c>
      <c r="E52" s="205">
        <f t="shared" si="7"/>
        <v>0</v>
      </c>
      <c r="F52" s="205">
        <f t="shared" si="7"/>
        <v>0</v>
      </c>
      <c r="G52" s="205">
        <f t="shared" si="7"/>
        <v>0</v>
      </c>
      <c r="H52" s="205">
        <f t="shared" si="7"/>
        <v>0</v>
      </c>
      <c r="I52" s="205">
        <f t="shared" si="7"/>
        <v>0</v>
      </c>
      <c r="J52" s="205">
        <f t="shared" si="7"/>
        <v>0</v>
      </c>
      <c r="K52" s="205">
        <f t="shared" si="7"/>
        <v>0</v>
      </c>
      <c r="L52" s="205">
        <f t="shared" si="7"/>
        <v>0</v>
      </c>
      <c r="M52" s="205">
        <f t="shared" si="7"/>
        <v>0</v>
      </c>
      <c r="N52" s="205">
        <f t="shared" si="7"/>
        <v>0</v>
      </c>
      <c r="O52" s="205">
        <f t="shared" si="7"/>
        <v>0</v>
      </c>
      <c r="P52" s="205">
        <f t="shared" si="7"/>
        <v>0</v>
      </c>
    </row>
    <row r="53" spans="4:16" s="12" customFormat="1" ht="7.5" customHeight="1"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s="12" customFormat="1" ht="15.75" customHeight="1">
      <c r="A54" s="198" t="str">
        <f>+Text!A147</f>
        <v>Desinvestitionnen, Finanzierungbereich </v>
      </c>
      <c r="B54" s="29"/>
      <c r="C54" s="29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s="12" customFormat="1" ht="13.5" customHeight="1">
      <c r="A55" s="122" t="s">
        <v>9</v>
      </c>
      <c r="B55" s="22" t="str">
        <f>Text!A148</f>
        <v>Deinvestitionen</v>
      </c>
      <c r="C55" s="22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67">
        <f>SUM(D55:O55)</f>
        <v>0</v>
      </c>
    </row>
    <row r="56" spans="1:16" s="12" customFormat="1" ht="13.5" customHeight="1">
      <c r="A56" s="108" t="s">
        <v>9</v>
      </c>
      <c r="B56" s="23" t="str">
        <f>Text!A154</f>
        <v>Investitionsbeiträge</v>
      </c>
      <c r="C56" s="23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168">
        <f>SUM(D56:O56)</f>
        <v>0</v>
      </c>
    </row>
    <row r="57" spans="1:16" s="12" customFormat="1" ht="13.5" customHeight="1">
      <c r="A57" s="108" t="s">
        <v>9</v>
      </c>
      <c r="B57" s="23" t="str">
        <f>Text!A150</f>
        <v>neue Schulden</v>
      </c>
      <c r="C57" s="23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168">
        <f>SUM(D57:O57)</f>
        <v>0</v>
      </c>
    </row>
    <row r="58" spans="1:16" s="12" customFormat="1" ht="13.5" customHeight="1">
      <c r="A58" s="108" t="s">
        <v>9</v>
      </c>
      <c r="B58" s="23" t="str">
        <f>Text!A151</f>
        <v>Kapitaleinlagen </v>
      </c>
      <c r="C58" s="23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168">
        <f>SUM(D58:O58)</f>
        <v>0</v>
      </c>
    </row>
    <row r="59" spans="1:16" s="12" customFormat="1" ht="13.5" customHeight="1">
      <c r="A59" s="108" t="s">
        <v>9</v>
      </c>
      <c r="B59" s="127"/>
      <c r="C59" s="23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168">
        <f>SUM(D59:O59)</f>
        <v>0</v>
      </c>
    </row>
    <row r="60" spans="1:16" s="12" customFormat="1" ht="13.5" customHeight="1">
      <c r="A60" s="108" t="s">
        <v>9</v>
      </c>
      <c r="B60" s="127"/>
      <c r="C60" s="23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168">
        <f>SUM(D60:O60)</f>
        <v>0</v>
      </c>
    </row>
    <row r="61" spans="1:16" s="12" customFormat="1" ht="15.75" customHeight="1">
      <c r="A61" s="163" t="str">
        <f>+Text!A156</f>
        <v>Total Desinvest., Finanzierungsb.</v>
      </c>
      <c r="B61" s="206"/>
      <c r="C61" s="206"/>
      <c r="D61" s="205">
        <f aca="true" t="shared" si="8" ref="D61:O61">SUM(D55:D60)</f>
        <v>0</v>
      </c>
      <c r="E61" s="205">
        <f t="shared" si="8"/>
        <v>0</v>
      </c>
      <c r="F61" s="205">
        <f t="shared" si="8"/>
        <v>0</v>
      </c>
      <c r="G61" s="205">
        <f t="shared" si="8"/>
        <v>0</v>
      </c>
      <c r="H61" s="205">
        <f t="shared" si="8"/>
        <v>0</v>
      </c>
      <c r="I61" s="205">
        <f t="shared" si="8"/>
        <v>0</v>
      </c>
      <c r="J61" s="205">
        <f t="shared" si="8"/>
        <v>0</v>
      </c>
      <c r="K61" s="205">
        <f t="shared" si="8"/>
        <v>0</v>
      </c>
      <c r="L61" s="205">
        <f t="shared" si="8"/>
        <v>0</v>
      </c>
      <c r="M61" s="205">
        <f t="shared" si="8"/>
        <v>0</v>
      </c>
      <c r="N61" s="205">
        <f t="shared" si="8"/>
        <v>0</v>
      </c>
      <c r="O61" s="205">
        <f t="shared" si="8"/>
        <v>0</v>
      </c>
      <c r="P61" s="168">
        <f>SUM(D61:O61)</f>
        <v>0</v>
      </c>
    </row>
    <row r="62" spans="1:16" s="12" customFormat="1" ht="6" customHeight="1">
      <c r="A62" s="12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51"/>
      <c r="O62" s="124"/>
      <c r="P62" s="151"/>
    </row>
    <row r="63" spans="1:16" s="12" customFormat="1" ht="21" customHeight="1">
      <c r="A63" s="207" t="str">
        <f>+Text!A157</f>
        <v>Total Einnahmen</v>
      </c>
      <c r="B63" s="208"/>
      <c r="C63" s="208"/>
      <c r="D63" s="209">
        <f aca="true" t="shared" si="9" ref="D63:P63">D52+D61</f>
        <v>0</v>
      </c>
      <c r="E63" s="209">
        <f t="shared" si="9"/>
        <v>0</v>
      </c>
      <c r="F63" s="209">
        <f t="shared" si="9"/>
        <v>0</v>
      </c>
      <c r="G63" s="209">
        <f t="shared" si="9"/>
        <v>0</v>
      </c>
      <c r="H63" s="209">
        <f t="shared" si="9"/>
        <v>0</v>
      </c>
      <c r="I63" s="209">
        <f t="shared" si="9"/>
        <v>0</v>
      </c>
      <c r="J63" s="209">
        <f t="shared" si="9"/>
        <v>0</v>
      </c>
      <c r="K63" s="209">
        <f t="shared" si="9"/>
        <v>0</v>
      </c>
      <c r="L63" s="209">
        <f t="shared" si="9"/>
        <v>0</v>
      </c>
      <c r="M63" s="209">
        <f t="shared" si="9"/>
        <v>0</v>
      </c>
      <c r="N63" s="209">
        <f t="shared" si="9"/>
        <v>0</v>
      </c>
      <c r="O63" s="209">
        <f t="shared" si="9"/>
        <v>0</v>
      </c>
      <c r="P63" s="209">
        <f t="shared" si="9"/>
        <v>0</v>
      </c>
    </row>
    <row r="64" s="12" customFormat="1" ht="7.5" customHeight="1"/>
    <row r="65" s="12" customFormat="1" ht="13.5" customHeight="1">
      <c r="P65" s="121" t="str">
        <f>Text!A193</f>
        <v>Version 3.1 - in Zusammenarbeit mit Grangeneuve</v>
      </c>
    </row>
    <row r="66" s="12" customFormat="1" ht="13.5" customHeight="1"/>
    <row r="67" s="12" customFormat="1" ht="13.5" customHeight="1"/>
    <row r="68" s="12" customFormat="1" ht="13.5" customHeight="1"/>
    <row r="69" s="12" customFormat="1" ht="13.5" customHeight="1"/>
    <row r="70" s="12" customFormat="1" ht="13.5" customHeight="1"/>
    <row r="71" s="12" customFormat="1" ht="13.5" customHeight="1"/>
    <row r="72" s="12" customFormat="1" ht="13.5" customHeight="1"/>
    <row r="73" s="12" customFormat="1" ht="13.5" customHeight="1"/>
    <row r="74" s="12" customFormat="1" ht="13.5" customHeight="1"/>
    <row r="75" s="12" customFormat="1" ht="13.5" customHeight="1"/>
    <row r="76" s="12" customFormat="1" ht="13.5" customHeight="1"/>
    <row r="77" s="12" customFormat="1" ht="13.5" customHeight="1"/>
    <row r="78" s="12" customFormat="1" ht="13.5" customHeight="1"/>
    <row r="79" s="12" customFormat="1" ht="13.5" customHeight="1"/>
    <row r="80" s="12" customFormat="1" ht="13.5" customHeight="1"/>
    <row r="81" s="12" customFormat="1" ht="13.5" customHeight="1"/>
    <row r="82" s="12" customFormat="1" ht="13.5" customHeight="1"/>
    <row r="83" s="12" customFormat="1" ht="13.5" customHeight="1"/>
    <row r="84" s="12" customFormat="1" ht="13.5" customHeight="1"/>
    <row r="85" s="12" customFormat="1" ht="13.5" customHeight="1"/>
    <row r="86" s="12" customFormat="1" ht="13.5" customHeight="1"/>
    <row r="87" s="12" customFormat="1" ht="13.5" customHeight="1"/>
    <row r="88" s="12" customFormat="1" ht="13.5" customHeight="1"/>
    <row r="89" s="12" customFormat="1" ht="13.5" customHeight="1"/>
    <row r="90" s="12" customFormat="1" ht="13.5" customHeight="1"/>
    <row r="91" s="12" customFormat="1" ht="13.5" customHeight="1"/>
    <row r="92" s="12" customFormat="1" ht="13.5" customHeight="1"/>
    <row r="93" s="12" customFormat="1" ht="13.5" customHeight="1"/>
    <row r="94" s="12" customFormat="1" ht="13.5" customHeight="1"/>
    <row r="95" s="12" customFormat="1" ht="13.5" customHeight="1"/>
    <row r="96" s="12" customFormat="1" ht="13.5" customHeight="1"/>
    <row r="97" s="12" customFormat="1" ht="13.5" customHeight="1"/>
    <row r="98" s="12" customFormat="1" ht="13.5" customHeight="1"/>
    <row r="99" s="12" customFormat="1" ht="13.5" customHeight="1"/>
    <row r="100" s="12" customFormat="1" ht="13.5" customHeight="1"/>
    <row r="101" s="12" customFormat="1" ht="13.5" customHeight="1"/>
    <row r="102" s="12" customFormat="1" ht="13.5" customHeight="1"/>
    <row r="103" s="12" customFormat="1" ht="14.25"/>
    <row r="104" s="12" customFormat="1" ht="14.25"/>
    <row r="105" s="12" customFormat="1" ht="14.25"/>
    <row r="106" s="12" customFormat="1" ht="14.25"/>
    <row r="107" s="12" customFormat="1" ht="14.25"/>
    <row r="108" s="12" customFormat="1" ht="14.25"/>
    <row r="109" s="12" customFormat="1" ht="14.25"/>
    <row r="110" s="12" customFormat="1" ht="14.25"/>
    <row r="111" s="12" customFormat="1" ht="14.25"/>
    <row r="112" s="12" customFormat="1" ht="14.25"/>
    <row r="113" s="12" customFormat="1" ht="14.25"/>
  </sheetData>
  <sheetProtection/>
  <printOptions horizontalCentered="1" verticalCentered="1"/>
  <pageMargins left="0.31496062992125984" right="0.3937007874015748" top="0.4724409448818898" bottom="0.2755905511811024" header="0.1968503937007874" footer="0.1968503937007874"/>
  <pageSetup fitToHeight="1" fitToWidth="1" horizontalDpi="600" verticalDpi="600" orientation="landscape" paperSize="9" scale="62" r:id="rId2"/>
  <headerFooter alignWithMargins="0">
    <oddHeader>&amp;L&amp;G</oddHeader>
    <oddFooter>&amp;L&amp;"Helvetica-Narrow,Normal"AGRIDEA - TRESEX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1"/>
  <sheetViews>
    <sheetView showGridLines="0" showZeros="0" view="pageBreakPreview" zoomScale="90" zoomScaleNormal="90" zoomScaleSheetLayoutView="90" zoomScalePageLayoutView="55" workbookViewId="0" topLeftCell="A1">
      <selection activeCell="C7" sqref="C7"/>
    </sheetView>
  </sheetViews>
  <sheetFormatPr defaultColWidth="10.7109375" defaultRowHeight="12.75"/>
  <cols>
    <col min="1" max="1" width="3.421875" style="11" customWidth="1"/>
    <col min="2" max="2" width="28.8515625" style="11" customWidth="1"/>
    <col min="3" max="3" width="15.57421875" style="11" customWidth="1"/>
    <col min="4" max="15" width="13.28125" style="11" customWidth="1"/>
    <col min="16" max="16" width="13.7109375" style="11" customWidth="1"/>
    <col min="17" max="17" width="19.421875" style="11" bestFit="1" customWidth="1"/>
    <col min="18" max="18" width="29.57421875" style="11" customWidth="1"/>
    <col min="19" max="19" width="21.8515625" style="54" customWidth="1"/>
    <col min="20" max="20" width="10.8515625" style="54" customWidth="1"/>
    <col min="21" max="16384" width="10.7109375" style="54" customWidth="1"/>
  </cols>
  <sheetData>
    <row r="1" spans="1:16" s="49" customFormat="1" ht="39" customHeight="1" thickBot="1">
      <c r="A1" s="44"/>
      <c r="B1" s="169"/>
      <c r="C1" s="169"/>
      <c r="D1" s="169"/>
      <c r="E1" s="169"/>
      <c r="F1" s="169"/>
      <c r="G1" s="170"/>
      <c r="H1" s="170"/>
      <c r="I1" s="170"/>
      <c r="J1" s="170"/>
      <c r="K1" s="35"/>
      <c r="L1" s="170"/>
      <c r="M1" s="170"/>
      <c r="N1" s="170"/>
      <c r="O1" s="170"/>
      <c r="P1" s="35" t="str">
        <f>+Text!A2</f>
        <v>Liquiditätsplanung</v>
      </c>
    </row>
    <row r="2" spans="1:16" s="39" customFormat="1" ht="18.75" customHeight="1">
      <c r="A2" s="36" t="str">
        <f>+Text!A3</f>
        <v>Betrieb:</v>
      </c>
      <c r="C2" s="41">
        <f>Synthese!C2</f>
        <v>0</v>
      </c>
      <c r="D2" s="41"/>
      <c r="E2" s="41"/>
      <c r="F2" s="41"/>
      <c r="I2" s="37" t="str">
        <f>+Text!A4</f>
        <v>Variante:</v>
      </c>
      <c r="J2" s="41">
        <f>Synthese!M2</f>
        <v>0</v>
      </c>
      <c r="M2" s="12" t="str">
        <f>+Text!A5</f>
        <v>Anfangs Datum der 1. Periode:</v>
      </c>
      <c r="N2" s="12"/>
      <c r="P2" s="171">
        <f>Synthese!R2</f>
        <v>0</v>
      </c>
    </row>
    <row r="3" spans="1:16" s="43" customFormat="1" ht="5.25" customHeight="1">
      <c r="A3" s="32"/>
      <c r="B3" s="33"/>
      <c r="C3" s="32"/>
      <c r="D3" s="32"/>
      <c r="E3" s="32"/>
      <c r="F3" s="32"/>
      <c r="G3" s="32"/>
      <c r="H3" s="32"/>
      <c r="I3" s="32"/>
      <c r="J3" s="34"/>
      <c r="K3" s="34"/>
      <c r="L3" s="32"/>
      <c r="M3" s="32"/>
      <c r="N3" s="32"/>
      <c r="O3" s="32"/>
      <c r="P3" s="32"/>
    </row>
    <row r="4" spans="1:18" s="50" customFormat="1" ht="20.25" customHeight="1">
      <c r="A4" s="172"/>
      <c r="B4" s="15"/>
      <c r="C4" s="15"/>
      <c r="D4" s="24" t="str">
        <f>+Text!A6</f>
        <v>Monat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12"/>
      <c r="Q4" s="12"/>
      <c r="R4" s="12"/>
    </row>
    <row r="5" spans="1:18" s="51" customFormat="1" ht="24" customHeight="1">
      <c r="A5" s="211" t="str">
        <f>+Text!A22</f>
        <v>Ausgaben</v>
      </c>
      <c r="B5" s="6"/>
      <c r="C5" s="9" t="str">
        <f>+Text!A7</f>
        <v>Ausgangslage</v>
      </c>
      <c r="D5" s="1" t="str">
        <f>+Text!A9</f>
        <v>Jan.</v>
      </c>
      <c r="E5" s="2" t="str">
        <f>+Text!A10</f>
        <v>Feb. </v>
      </c>
      <c r="F5" s="2" t="str">
        <f>+Text!A11</f>
        <v>März</v>
      </c>
      <c r="G5" s="2" t="str">
        <f>+Text!A12</f>
        <v>April</v>
      </c>
      <c r="H5" s="2" t="str">
        <f>+Text!A13</f>
        <v>Mai</v>
      </c>
      <c r="I5" s="2" t="str">
        <f>+Text!A14</f>
        <v>Juni </v>
      </c>
      <c r="J5" s="2" t="str">
        <f>+Text!A15</f>
        <v>Juli</v>
      </c>
      <c r="K5" s="2" t="str">
        <f>+Text!A16</f>
        <v>Aug. </v>
      </c>
      <c r="L5" s="2" t="str">
        <f>+Text!A17</f>
        <v>Sep. </v>
      </c>
      <c r="M5" s="2" t="str">
        <f>+Text!A18</f>
        <v>Okt. </v>
      </c>
      <c r="N5" s="2" t="str">
        <f>+Text!A19</f>
        <v>Nov. </v>
      </c>
      <c r="O5" s="2" t="str">
        <f>+Text!A20</f>
        <v>Dez. </v>
      </c>
      <c r="P5" s="2" t="str">
        <f>+Text!A21</f>
        <v>Total</v>
      </c>
      <c r="Q5" s="6"/>
      <c r="R5" s="6"/>
    </row>
    <row r="6" spans="1:18" s="52" customFormat="1" ht="6.75" customHeight="1">
      <c r="A6" s="27"/>
      <c r="B6" s="27"/>
      <c r="C6" s="27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7"/>
      <c r="R6" s="27"/>
    </row>
    <row r="7" spans="1:18" s="50" customFormat="1" ht="14.25">
      <c r="A7" s="23" t="str">
        <f>Text!A181</f>
        <v>Kreditoren</v>
      </c>
      <c r="B7" s="23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162">
        <f>SUM(D7:O7)</f>
        <v>0</v>
      </c>
      <c r="Q7" s="12"/>
      <c r="R7" s="12"/>
    </row>
    <row r="8" spans="1:18" s="50" customFormat="1" ht="6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s="50" customFormat="1" ht="18.75">
      <c r="A9" s="198" t="str">
        <f>+Text!A24</f>
        <v>laufende Ausgaben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s="50" customFormat="1" ht="6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 s="50" customFormat="1" ht="15" customHeight="1" thickBot="1">
      <c r="A11" s="126" t="str">
        <f>+Text!A25</f>
        <v>Pflanzenbau</v>
      </c>
      <c r="B11" s="29"/>
      <c r="C11" s="29"/>
      <c r="D11" s="173" t="s">
        <v>8</v>
      </c>
      <c r="E11" s="174" t="s">
        <v>8</v>
      </c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5"/>
      <c r="Q11" s="12"/>
      <c r="R11" s="12"/>
    </row>
    <row r="12" spans="1:18" s="50" customFormat="1" ht="15" thickTop="1">
      <c r="A12" s="122" t="s">
        <v>9</v>
      </c>
      <c r="B12" s="145" t="str">
        <f>Text!A26</f>
        <v>Saatgut/ Pflanzgut</v>
      </c>
      <c r="C12" s="22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6">
        <f>SUM(D12:O12)</f>
        <v>0</v>
      </c>
      <c r="Q12" s="12"/>
      <c r="R12" s="12"/>
    </row>
    <row r="13" spans="1:18" s="50" customFormat="1" ht="14.25">
      <c r="A13" s="108" t="s">
        <v>9</v>
      </c>
      <c r="B13" s="127" t="str">
        <f>Text!A27</f>
        <v>Dünger</v>
      </c>
      <c r="C13" s="23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162">
        <f>SUM(D13:O13)</f>
        <v>0</v>
      </c>
      <c r="Q13" s="12"/>
      <c r="R13" s="12"/>
    </row>
    <row r="14" spans="1:18" s="50" customFormat="1" ht="14.25">
      <c r="A14" s="108" t="s">
        <v>9</v>
      </c>
      <c r="B14" s="127" t="str">
        <f>Text!A28</f>
        <v>Pflanzenschutzmittel</v>
      </c>
      <c r="C14" s="23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162">
        <f>SUM(D14:O14)</f>
        <v>0</v>
      </c>
      <c r="Q14" s="12"/>
      <c r="R14" s="63"/>
    </row>
    <row r="15" spans="1:18" s="50" customFormat="1" ht="14.25">
      <c r="A15" s="108" t="s">
        <v>9</v>
      </c>
      <c r="B15" s="127" t="str">
        <f>Text!A29</f>
        <v>Übriger Aufwand Planzenbau</v>
      </c>
      <c r="C15" s="23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162">
        <f>SUM(D15:O15)</f>
        <v>0</v>
      </c>
      <c r="Q15" s="12"/>
      <c r="R15" s="12"/>
    </row>
    <row r="16" spans="1:18" s="50" customFormat="1" ht="14.25">
      <c r="A16" s="108" t="s">
        <v>9</v>
      </c>
      <c r="B16" s="127" t="str">
        <f>Text!A91</f>
        <v>Diverses</v>
      </c>
      <c r="C16" s="23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162">
        <f>SUM(D16:O16)</f>
        <v>0</v>
      </c>
      <c r="Q16" s="12"/>
      <c r="R16" s="12"/>
    </row>
    <row r="17" spans="1:18" s="62" customFormat="1" ht="15">
      <c r="A17" s="176"/>
      <c r="B17" s="67" t="str">
        <f>Text!A120</f>
        <v>Total Pflanzenbau</v>
      </c>
      <c r="C17" s="67"/>
      <c r="D17" s="204">
        <f aca="true" t="shared" si="0" ref="D17:O17">SUM(D12:D16)</f>
        <v>0</v>
      </c>
      <c r="E17" s="204">
        <f t="shared" si="0"/>
        <v>0</v>
      </c>
      <c r="F17" s="204">
        <f t="shared" si="0"/>
        <v>0</v>
      </c>
      <c r="G17" s="204">
        <f t="shared" si="0"/>
        <v>0</v>
      </c>
      <c r="H17" s="204">
        <f t="shared" si="0"/>
        <v>0</v>
      </c>
      <c r="I17" s="204">
        <f t="shared" si="0"/>
        <v>0</v>
      </c>
      <c r="J17" s="204">
        <f t="shared" si="0"/>
        <v>0</v>
      </c>
      <c r="K17" s="204">
        <f t="shared" si="0"/>
        <v>0</v>
      </c>
      <c r="L17" s="204">
        <f t="shared" si="0"/>
        <v>0</v>
      </c>
      <c r="M17" s="204">
        <f t="shared" si="0"/>
        <v>0</v>
      </c>
      <c r="N17" s="204">
        <f t="shared" si="0"/>
        <v>0</v>
      </c>
      <c r="O17" s="204">
        <f t="shared" si="0"/>
        <v>0</v>
      </c>
      <c r="P17" s="204">
        <f>SUM(P12:P16)</f>
        <v>0</v>
      </c>
      <c r="Q17" s="21"/>
      <c r="R17" s="21"/>
    </row>
    <row r="18" spans="1:18" s="50" customFormat="1" ht="15.75" thickBot="1">
      <c r="A18" s="135" t="str">
        <f>Text!A130</f>
        <v>Tierproduktionen</v>
      </c>
      <c r="B18" s="136"/>
      <c r="C18" s="136"/>
      <c r="D18" s="177" t="s">
        <v>8</v>
      </c>
      <c r="E18" s="152" t="s">
        <v>8</v>
      </c>
      <c r="F18" s="152"/>
      <c r="G18" s="152"/>
      <c r="H18" s="152"/>
      <c r="I18" s="152"/>
      <c r="J18" s="152"/>
      <c r="K18" s="152"/>
      <c r="L18" s="152"/>
      <c r="M18" s="152"/>
      <c r="N18" s="152" t="s">
        <v>8</v>
      </c>
      <c r="O18" s="152" t="s">
        <v>8</v>
      </c>
      <c r="P18" s="178"/>
      <c r="Q18" s="12"/>
      <c r="R18" s="12"/>
    </row>
    <row r="19" spans="1:18" s="50" customFormat="1" ht="15" thickTop="1">
      <c r="A19" s="122" t="s">
        <v>9</v>
      </c>
      <c r="B19" s="145" t="str">
        <f>Text!A127</f>
        <v>Kauf Tiere</v>
      </c>
      <c r="C19" s="179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6">
        <f>SUM(D19:O19)</f>
        <v>0</v>
      </c>
      <c r="Q19" s="12"/>
      <c r="R19" s="12"/>
    </row>
    <row r="20" spans="1:18" s="50" customFormat="1" ht="15">
      <c r="A20" s="108" t="s">
        <v>9</v>
      </c>
      <c r="B20" s="127" t="str">
        <f>Text!A34</f>
        <v>Rauhfutter</v>
      </c>
      <c r="C20" s="180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162">
        <f>SUM(D20:O20)</f>
        <v>0</v>
      </c>
      <c r="Q20" s="12"/>
      <c r="R20" s="64"/>
    </row>
    <row r="21" spans="1:18" s="50" customFormat="1" ht="14.25">
      <c r="A21" s="108" t="s">
        <v>9</v>
      </c>
      <c r="B21" s="127" t="str">
        <f>Text!A35</f>
        <v>Futtermittel</v>
      </c>
      <c r="C21" s="23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162">
        <f>SUM(D21:O21)</f>
        <v>0</v>
      </c>
      <c r="Q21" s="12"/>
      <c r="R21" s="12"/>
    </row>
    <row r="22" spans="1:18" s="50" customFormat="1" ht="14.25">
      <c r="A22" s="108" t="s">
        <v>9</v>
      </c>
      <c r="B22" s="127" t="str">
        <f>Text!A36</f>
        <v>Tierarzt</v>
      </c>
      <c r="C22" s="23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162">
        <f>SUM(D22:O22)</f>
        <v>0</v>
      </c>
      <c r="Q22" s="12"/>
      <c r="R22" s="12"/>
    </row>
    <row r="23" spans="1:18" s="50" customFormat="1" ht="14.25">
      <c r="A23" s="108" t="s">
        <v>9</v>
      </c>
      <c r="B23" s="127" t="str">
        <f>Text!A37</f>
        <v>Bezamung</v>
      </c>
      <c r="C23" s="23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162">
        <f>SUM(D23:O23)</f>
        <v>0</v>
      </c>
      <c r="Q23" s="12"/>
      <c r="R23" s="12"/>
    </row>
    <row r="24" spans="1:18" s="50" customFormat="1" ht="14.25">
      <c r="A24" s="108" t="s">
        <v>9</v>
      </c>
      <c r="B24" s="127" t="str">
        <f>Text!A38</f>
        <v>Sömmerung</v>
      </c>
      <c r="C24" s="23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162">
        <f>SUM(D24:O24)</f>
        <v>0</v>
      </c>
      <c r="Q24" s="12"/>
      <c r="R24" s="12"/>
    </row>
    <row r="25" spans="1:18" s="50" customFormat="1" ht="14.25">
      <c r="A25" s="108" t="s">
        <v>9</v>
      </c>
      <c r="B25" s="127" t="str">
        <f>Text!A91</f>
        <v>Diverses</v>
      </c>
      <c r="C25" s="23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162">
        <f>SUM(D25:O25)</f>
        <v>0</v>
      </c>
      <c r="Q25" s="12"/>
      <c r="R25" s="12"/>
    </row>
    <row r="26" spans="1:18" s="62" customFormat="1" ht="15">
      <c r="A26" s="176"/>
      <c r="B26" s="67" t="str">
        <f>Text!A131</f>
        <v>Total Tierproduktionen</v>
      </c>
      <c r="C26" s="67"/>
      <c r="D26" s="204">
        <f aca="true" t="shared" si="1" ref="D26:O26">SUM(D19:D25)</f>
        <v>0</v>
      </c>
      <c r="E26" s="204">
        <f t="shared" si="1"/>
        <v>0</v>
      </c>
      <c r="F26" s="204">
        <f t="shared" si="1"/>
        <v>0</v>
      </c>
      <c r="G26" s="204">
        <f t="shared" si="1"/>
        <v>0</v>
      </c>
      <c r="H26" s="204">
        <f t="shared" si="1"/>
        <v>0</v>
      </c>
      <c r="I26" s="204">
        <f t="shared" si="1"/>
        <v>0</v>
      </c>
      <c r="J26" s="204">
        <f t="shared" si="1"/>
        <v>0</v>
      </c>
      <c r="K26" s="204">
        <f t="shared" si="1"/>
        <v>0</v>
      </c>
      <c r="L26" s="204">
        <f t="shared" si="1"/>
        <v>0</v>
      </c>
      <c r="M26" s="204">
        <f t="shared" si="1"/>
        <v>0</v>
      </c>
      <c r="N26" s="204">
        <f t="shared" si="1"/>
        <v>0</v>
      </c>
      <c r="O26" s="204">
        <f t="shared" si="1"/>
        <v>0</v>
      </c>
      <c r="P26" s="204">
        <f>SUM(P19:P25)</f>
        <v>0</v>
      </c>
      <c r="Q26" s="21"/>
      <c r="R26" s="21"/>
    </row>
    <row r="27" spans="1:18" s="50" customFormat="1" ht="15.75" thickBot="1">
      <c r="A27" s="135" t="str">
        <f>+Text!A41</f>
        <v>Andere Direktkosten</v>
      </c>
      <c r="B27" s="136"/>
      <c r="C27" s="136"/>
      <c r="D27" s="177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78"/>
      <c r="Q27" s="12"/>
      <c r="R27" s="12"/>
    </row>
    <row r="28" spans="1:18" s="50" customFormat="1" ht="15.75" thickTop="1">
      <c r="A28" s="122" t="s">
        <v>9</v>
      </c>
      <c r="B28" s="145" t="str">
        <f>+Text!A42</f>
        <v>Arbeiten durch Dritte, Maschinenmiete</v>
      </c>
      <c r="C28" s="22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6">
        <f>SUM(D28:O28)</f>
        <v>0</v>
      </c>
      <c r="Q28" s="12"/>
      <c r="R28" s="64"/>
    </row>
    <row r="29" spans="1:18" s="50" customFormat="1" ht="15">
      <c r="A29" s="108" t="s">
        <v>9</v>
      </c>
      <c r="B29" s="127" t="str">
        <f>Text!A43</f>
        <v>Fremdtransporte</v>
      </c>
      <c r="C29" s="23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162">
        <f>SUM(D29:O29)</f>
        <v>0</v>
      </c>
      <c r="Q29" s="12"/>
      <c r="R29" s="64"/>
    </row>
    <row r="30" spans="1:18" s="62" customFormat="1" ht="15">
      <c r="A30" s="176"/>
      <c r="B30" s="67" t="str">
        <f>Text!A44</f>
        <v>Total Andere Direktkosten</v>
      </c>
      <c r="C30" s="67"/>
      <c r="D30" s="204">
        <f>SUM(D28:D29)</f>
        <v>0</v>
      </c>
      <c r="E30" s="204">
        <f aca="true" t="shared" si="2" ref="E30:O30">SUM(E28:E29)</f>
        <v>0</v>
      </c>
      <c r="F30" s="204">
        <f t="shared" si="2"/>
        <v>0</v>
      </c>
      <c r="G30" s="204">
        <f t="shared" si="2"/>
        <v>0</v>
      </c>
      <c r="H30" s="204">
        <f t="shared" si="2"/>
        <v>0</v>
      </c>
      <c r="I30" s="204">
        <f t="shared" si="2"/>
        <v>0</v>
      </c>
      <c r="J30" s="204">
        <f t="shared" si="2"/>
        <v>0</v>
      </c>
      <c r="K30" s="204">
        <f t="shared" si="2"/>
        <v>0</v>
      </c>
      <c r="L30" s="204">
        <f t="shared" si="2"/>
        <v>0</v>
      </c>
      <c r="M30" s="204">
        <f t="shared" si="2"/>
        <v>0</v>
      </c>
      <c r="N30" s="204">
        <f t="shared" si="2"/>
        <v>0</v>
      </c>
      <c r="O30" s="204">
        <f t="shared" si="2"/>
        <v>0</v>
      </c>
      <c r="P30" s="204">
        <f>SUM(P28:P29)</f>
        <v>0</v>
      </c>
      <c r="Q30" s="21"/>
      <c r="R30" s="21"/>
    </row>
    <row r="31" spans="1:18" s="50" customFormat="1" ht="15.75" thickBot="1">
      <c r="A31" s="135" t="str">
        <f>Text!A45</f>
        <v>Personnalaufwand</v>
      </c>
      <c r="B31" s="136"/>
      <c r="C31" s="136"/>
      <c r="D31" s="177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78"/>
      <c r="Q31" s="12"/>
      <c r="R31" s="12"/>
    </row>
    <row r="32" spans="1:18" s="50" customFormat="1" ht="15.75" thickTop="1">
      <c r="A32" s="122" t="s">
        <v>9</v>
      </c>
      <c r="B32" s="145" t="str">
        <f>Text!A46</f>
        <v>Löhne Angestellte</v>
      </c>
      <c r="C32" s="22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6">
        <f>SUM(D32:O32)</f>
        <v>0</v>
      </c>
      <c r="Q32" s="12"/>
      <c r="R32" s="64"/>
    </row>
    <row r="33" spans="1:18" s="50" customFormat="1" ht="15">
      <c r="A33" s="109" t="s">
        <v>9</v>
      </c>
      <c r="B33" s="127" t="str">
        <f>Text!A47</f>
        <v>Sozialversicherung und andere pers. Aufwand</v>
      </c>
      <c r="C33" s="23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162">
        <f>SUM(D33:O33)</f>
        <v>0</v>
      </c>
      <c r="Q33" s="12"/>
      <c r="R33" s="64"/>
    </row>
    <row r="34" spans="1:18" s="50" customFormat="1" ht="15">
      <c r="A34" s="109" t="s">
        <v>9</v>
      </c>
      <c r="B34" s="127"/>
      <c r="C34" s="23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162">
        <f>SUM(D34:O34)</f>
        <v>0</v>
      </c>
      <c r="Q34" s="12"/>
      <c r="R34" s="64"/>
    </row>
    <row r="35" spans="1:18" s="62" customFormat="1" ht="15">
      <c r="A35" s="181"/>
      <c r="B35" s="67" t="str">
        <f>Text!A50</f>
        <v>Total Personnalaufwand</v>
      </c>
      <c r="C35" s="182"/>
      <c r="D35" s="204">
        <f aca="true" t="shared" si="3" ref="D35:O35">SUM(D32:D34)</f>
        <v>0</v>
      </c>
      <c r="E35" s="204">
        <f t="shared" si="3"/>
        <v>0</v>
      </c>
      <c r="F35" s="204">
        <f t="shared" si="3"/>
        <v>0</v>
      </c>
      <c r="G35" s="204">
        <f t="shared" si="3"/>
        <v>0</v>
      </c>
      <c r="H35" s="204">
        <f t="shared" si="3"/>
        <v>0</v>
      </c>
      <c r="I35" s="204">
        <f t="shared" si="3"/>
        <v>0</v>
      </c>
      <c r="J35" s="204">
        <f t="shared" si="3"/>
        <v>0</v>
      </c>
      <c r="K35" s="204">
        <f t="shared" si="3"/>
        <v>0</v>
      </c>
      <c r="L35" s="204">
        <f t="shared" si="3"/>
        <v>0</v>
      </c>
      <c r="M35" s="204">
        <f t="shared" si="3"/>
        <v>0</v>
      </c>
      <c r="N35" s="204">
        <f t="shared" si="3"/>
        <v>0</v>
      </c>
      <c r="O35" s="204">
        <f t="shared" si="3"/>
        <v>0</v>
      </c>
      <c r="P35" s="204">
        <f>SUM(P32:P34)</f>
        <v>0</v>
      </c>
      <c r="Q35" s="21"/>
      <c r="R35" s="64"/>
    </row>
    <row r="36" spans="1:18" s="50" customFormat="1" ht="15.75" thickBot="1">
      <c r="A36" s="148" t="str">
        <f>+Text!A226</f>
        <v>Aufwand Geschäftsimmobilien</v>
      </c>
      <c r="B36" s="124"/>
      <c r="C36" s="124"/>
      <c r="D36" s="177"/>
      <c r="E36" s="152"/>
      <c r="F36" s="152"/>
      <c r="G36" s="152"/>
      <c r="H36" s="152"/>
      <c r="I36" s="152"/>
      <c r="J36" s="152"/>
      <c r="K36" s="152"/>
      <c r="L36" s="152"/>
      <c r="M36" s="152"/>
      <c r="N36" s="183"/>
      <c r="O36" s="152"/>
      <c r="P36" s="178"/>
      <c r="Q36" s="12"/>
      <c r="R36" s="64"/>
    </row>
    <row r="37" spans="1:18" s="50" customFormat="1" ht="15" thickTop="1">
      <c r="A37" s="122" t="s">
        <v>9</v>
      </c>
      <c r="B37" s="145" t="str">
        <f>Text!A52</f>
        <v>Pachtzins</v>
      </c>
      <c r="C37" s="22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6">
        <f>SUM(D37:O37)</f>
        <v>0</v>
      </c>
      <c r="Q37" s="12"/>
      <c r="R37" s="12"/>
    </row>
    <row r="38" spans="1:18" s="50" customFormat="1" ht="14.25">
      <c r="A38" s="108" t="s">
        <v>9</v>
      </c>
      <c r="B38" s="127" t="str">
        <f>Text!A53</f>
        <v>Unterhalt Geschäftsimmob., Produktionsanlag. Pächter</v>
      </c>
      <c r="C38" s="23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162">
        <f>SUM(D38:O38)</f>
        <v>0</v>
      </c>
      <c r="Q38" s="12"/>
      <c r="R38" s="12"/>
    </row>
    <row r="39" spans="1:18" s="50" customFormat="1" ht="15">
      <c r="A39" s="108"/>
      <c r="B39" s="67" t="str">
        <f>Text!A227</f>
        <v>Total Aufwand Geschäftsimmobilien</v>
      </c>
      <c r="C39" s="182"/>
      <c r="D39" s="204">
        <f aca="true" t="shared" si="4" ref="D39:O39">SUM(D37:D38)</f>
        <v>0</v>
      </c>
      <c r="E39" s="204">
        <f t="shared" si="4"/>
        <v>0</v>
      </c>
      <c r="F39" s="204">
        <f t="shared" si="4"/>
        <v>0</v>
      </c>
      <c r="G39" s="204">
        <f t="shared" si="4"/>
        <v>0</v>
      </c>
      <c r="H39" s="204">
        <f t="shared" si="4"/>
        <v>0</v>
      </c>
      <c r="I39" s="204">
        <f t="shared" si="4"/>
        <v>0</v>
      </c>
      <c r="J39" s="204">
        <f t="shared" si="4"/>
        <v>0</v>
      </c>
      <c r="K39" s="204">
        <f t="shared" si="4"/>
        <v>0</v>
      </c>
      <c r="L39" s="204">
        <f t="shared" si="4"/>
        <v>0</v>
      </c>
      <c r="M39" s="204">
        <f t="shared" si="4"/>
        <v>0</v>
      </c>
      <c r="N39" s="204">
        <f t="shared" si="4"/>
        <v>0</v>
      </c>
      <c r="O39" s="204">
        <f t="shared" si="4"/>
        <v>0</v>
      </c>
      <c r="P39" s="204">
        <f>SUM(P37:P38)</f>
        <v>0</v>
      </c>
      <c r="Q39" s="12"/>
      <c r="R39" s="12"/>
    </row>
    <row r="40" spans="1:18" s="50" customFormat="1" ht="15">
      <c r="A40" s="148" t="str">
        <f>+Text!A54</f>
        <v>Maschinen und Zugkräfte (Unterhalt, Vers., Karftoff, usw.)</v>
      </c>
      <c r="B40" s="184"/>
      <c r="C40" s="184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46"/>
      <c r="Q40" s="12"/>
      <c r="R40" s="12"/>
    </row>
    <row r="41" spans="1:18" s="50" customFormat="1" ht="14.25">
      <c r="A41" s="122" t="s">
        <v>9</v>
      </c>
      <c r="B41" s="145" t="str">
        <f>Text!A55</f>
        <v>Unterhalt und Reparaturen</v>
      </c>
      <c r="C41" s="22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86">
        <f>SUM(D41:O41)</f>
        <v>0</v>
      </c>
      <c r="Q41" s="12"/>
      <c r="R41" s="12"/>
    </row>
    <row r="42" spans="1:18" s="50" customFormat="1" ht="14.25">
      <c r="A42" s="108" t="s">
        <v>9</v>
      </c>
      <c r="B42" s="127" t="str">
        <f>Text!A56</f>
        <v>Versicherungen und Gebühren</v>
      </c>
      <c r="C42" s="23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162">
        <f>SUM(D42:O42)</f>
        <v>0</v>
      </c>
      <c r="Q42" s="12"/>
      <c r="R42" s="12"/>
    </row>
    <row r="43" spans="1:18" s="50" customFormat="1" ht="14.25">
      <c r="A43" s="108" t="s">
        <v>9</v>
      </c>
      <c r="B43" s="127" t="str">
        <f>Text!A57</f>
        <v>Betriebsstoffe</v>
      </c>
      <c r="C43" s="23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162">
        <f>SUM(D43:O43)</f>
        <v>0</v>
      </c>
      <c r="Q43" s="12"/>
      <c r="R43" s="12"/>
    </row>
    <row r="44" spans="1:18" s="50" customFormat="1" ht="14.25">
      <c r="A44" s="108" t="s">
        <v>9</v>
      </c>
      <c r="B44" s="127" t="str">
        <f>Text!A58</f>
        <v>Leasing Traktoren und Maschinen</v>
      </c>
      <c r="C44" s="23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162">
        <f>SUM(D44:O44)</f>
        <v>0</v>
      </c>
      <c r="Q44" s="12"/>
      <c r="R44" s="12"/>
    </row>
    <row r="45" spans="1:18" s="50" customFormat="1" ht="14.25">
      <c r="A45" s="108" t="s">
        <v>9</v>
      </c>
      <c r="B45" s="127" t="str">
        <f>Text!A137</f>
        <v>Zollrückerstattung</v>
      </c>
      <c r="C45" s="23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162">
        <f>SUM(D45:O45)</f>
        <v>0</v>
      </c>
      <c r="Q45" s="12"/>
      <c r="R45" s="12"/>
    </row>
    <row r="46" spans="1:18" s="50" customFormat="1" ht="14.25">
      <c r="A46" s="108" t="s">
        <v>9</v>
      </c>
      <c r="B46" s="127" t="str">
        <f>Text!A91</f>
        <v>Diverses</v>
      </c>
      <c r="C46" s="23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162">
        <f>SUM(D46:O46)</f>
        <v>0</v>
      </c>
      <c r="Q46" s="12"/>
      <c r="R46" s="12"/>
    </row>
    <row r="47" spans="1:18" s="50" customFormat="1" ht="15">
      <c r="A47" s="181"/>
      <c r="B47" s="67" t="str">
        <f>Text!A59</f>
        <v>Total Maschinen und Zugkräfte</v>
      </c>
      <c r="C47" s="182"/>
      <c r="D47" s="204">
        <f>SUM(D41:D46)</f>
        <v>0</v>
      </c>
      <c r="E47" s="204">
        <f aca="true" t="shared" si="5" ref="E47:P47">SUM(E41:E46)</f>
        <v>0</v>
      </c>
      <c r="F47" s="204">
        <f t="shared" si="5"/>
        <v>0</v>
      </c>
      <c r="G47" s="204">
        <f t="shared" si="5"/>
        <v>0</v>
      </c>
      <c r="H47" s="204">
        <f t="shared" si="5"/>
        <v>0</v>
      </c>
      <c r="I47" s="204">
        <f t="shared" si="5"/>
        <v>0</v>
      </c>
      <c r="J47" s="204">
        <f t="shared" si="5"/>
        <v>0</v>
      </c>
      <c r="K47" s="204">
        <f t="shared" si="5"/>
        <v>0</v>
      </c>
      <c r="L47" s="204">
        <f t="shared" si="5"/>
        <v>0</v>
      </c>
      <c r="M47" s="204">
        <f t="shared" si="5"/>
        <v>0</v>
      </c>
      <c r="N47" s="204">
        <f t="shared" si="5"/>
        <v>0</v>
      </c>
      <c r="O47" s="204">
        <f t="shared" si="5"/>
        <v>0</v>
      </c>
      <c r="P47" s="204">
        <f t="shared" si="5"/>
        <v>0</v>
      </c>
      <c r="Q47" s="12"/>
      <c r="R47" s="12"/>
    </row>
    <row r="48" spans="1:18" s="50" customFormat="1" ht="15">
      <c r="A48" s="148" t="str">
        <f>+Text!A60</f>
        <v>Auto mit gemischter Nutzung</v>
      </c>
      <c r="B48" s="184"/>
      <c r="C48" s="184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46"/>
      <c r="Q48" s="12"/>
      <c r="R48" s="12"/>
    </row>
    <row r="49" spans="1:18" s="50" customFormat="1" ht="14.25">
      <c r="A49" s="122" t="s">
        <v>9</v>
      </c>
      <c r="B49" s="145" t="str">
        <f>Text!A55</f>
        <v>Unterhalt und Reparaturen</v>
      </c>
      <c r="C49" s="22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86">
        <f>SUM(D49:O49)</f>
        <v>0</v>
      </c>
      <c r="Q49" s="12"/>
      <c r="R49" s="12"/>
    </row>
    <row r="50" spans="1:18" s="50" customFormat="1" ht="14.25">
      <c r="A50" s="108" t="s">
        <v>9</v>
      </c>
      <c r="B50" s="127" t="str">
        <f>Text!A56</f>
        <v>Versicherungen und Gebühren</v>
      </c>
      <c r="C50" s="23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162">
        <f>SUM(D50:O50)</f>
        <v>0</v>
      </c>
      <c r="Q50" s="12"/>
      <c r="R50" s="12"/>
    </row>
    <row r="51" spans="1:18" s="50" customFormat="1" ht="14.25">
      <c r="A51" s="108" t="s">
        <v>9</v>
      </c>
      <c r="B51" s="127" t="str">
        <f>Text!A57</f>
        <v>Betriebsstoffe</v>
      </c>
      <c r="C51" s="23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162">
        <f>SUM(D51:O51)</f>
        <v>0</v>
      </c>
      <c r="Q51" s="12"/>
      <c r="R51" s="12"/>
    </row>
    <row r="52" spans="1:18" s="50" customFormat="1" ht="14.25">
      <c r="A52" s="108" t="s">
        <v>9</v>
      </c>
      <c r="B52" s="127" t="str">
        <f>Text!A61</f>
        <v>Leasing</v>
      </c>
      <c r="C52" s="23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162">
        <f>SUM(D52:O52)</f>
        <v>0</v>
      </c>
      <c r="Q52" s="12"/>
      <c r="R52" s="12"/>
    </row>
    <row r="53" spans="1:18" s="50" customFormat="1" ht="15">
      <c r="A53" s="181"/>
      <c r="B53" s="67" t="str">
        <f>Text!A62</f>
        <v>Total Auto mit gemischter Nutzung</v>
      </c>
      <c r="C53" s="182"/>
      <c r="D53" s="204">
        <f>SUM(D49:D52)</f>
        <v>0</v>
      </c>
      <c r="E53" s="204">
        <f aca="true" t="shared" si="6" ref="E53:P53">SUM(E49:E52)</f>
        <v>0</v>
      </c>
      <c r="F53" s="204">
        <f t="shared" si="6"/>
        <v>0</v>
      </c>
      <c r="G53" s="204">
        <f t="shared" si="6"/>
        <v>0</v>
      </c>
      <c r="H53" s="204">
        <f t="shared" si="6"/>
        <v>0</v>
      </c>
      <c r="I53" s="204">
        <f t="shared" si="6"/>
        <v>0</v>
      </c>
      <c r="J53" s="204">
        <f t="shared" si="6"/>
        <v>0</v>
      </c>
      <c r="K53" s="204">
        <f t="shared" si="6"/>
        <v>0</v>
      </c>
      <c r="L53" s="204">
        <f t="shared" si="6"/>
        <v>0</v>
      </c>
      <c r="M53" s="204">
        <f t="shared" si="6"/>
        <v>0</v>
      </c>
      <c r="N53" s="204">
        <f t="shared" si="6"/>
        <v>0</v>
      </c>
      <c r="O53" s="204">
        <f t="shared" si="6"/>
        <v>0</v>
      </c>
      <c r="P53" s="204">
        <f t="shared" si="6"/>
        <v>0</v>
      </c>
      <c r="Q53" s="12"/>
      <c r="R53" s="12"/>
    </row>
    <row r="54" spans="1:18" s="50" customFormat="1" ht="15">
      <c r="A54" s="148" t="str">
        <f>Text!A71</f>
        <v>Privatauto</v>
      </c>
      <c r="B54" s="184"/>
      <c r="C54" s="184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46"/>
      <c r="Q54" s="12"/>
      <c r="R54" s="12"/>
    </row>
    <row r="55" spans="1:18" s="50" customFormat="1" ht="14.25">
      <c r="A55" s="122" t="s">
        <v>9</v>
      </c>
      <c r="B55" s="145" t="str">
        <f>Text!A55</f>
        <v>Unterhalt und Reparaturen</v>
      </c>
      <c r="C55" s="22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86">
        <f>SUM(D55:O55)</f>
        <v>0</v>
      </c>
      <c r="Q55" s="12"/>
      <c r="R55" s="12"/>
    </row>
    <row r="56" spans="1:18" s="50" customFormat="1" ht="14.25">
      <c r="A56" s="108" t="s">
        <v>9</v>
      </c>
      <c r="B56" s="127" t="str">
        <f>Text!A56</f>
        <v>Versicherungen und Gebühren</v>
      </c>
      <c r="C56" s="23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162">
        <f>SUM(D56:O56)</f>
        <v>0</v>
      </c>
      <c r="Q56" s="12"/>
      <c r="R56" s="12"/>
    </row>
    <row r="57" spans="1:18" s="50" customFormat="1" ht="14.25">
      <c r="A57" s="108" t="s">
        <v>9</v>
      </c>
      <c r="B57" s="127" t="str">
        <f>Text!A57</f>
        <v>Betriebsstoffe</v>
      </c>
      <c r="C57" s="23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162">
        <f>SUM(D57:O57)</f>
        <v>0</v>
      </c>
      <c r="Q57" s="12"/>
      <c r="R57" s="12"/>
    </row>
    <row r="58" spans="1:18" s="50" customFormat="1" ht="14.25">
      <c r="A58" s="108" t="s">
        <v>9</v>
      </c>
      <c r="B58" s="127" t="str">
        <f>Text!A61</f>
        <v>Leasing</v>
      </c>
      <c r="C58" s="23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162">
        <f>SUM(D58:O58)</f>
        <v>0</v>
      </c>
      <c r="Q58" s="12"/>
      <c r="R58" s="12"/>
    </row>
    <row r="59" spans="1:18" s="50" customFormat="1" ht="15">
      <c r="A59" s="181"/>
      <c r="B59" s="67" t="str">
        <f>Text!A72</f>
        <v>Total Privatauto</v>
      </c>
      <c r="C59" s="182"/>
      <c r="D59" s="204">
        <f>SUM(D55:D58)</f>
        <v>0</v>
      </c>
      <c r="E59" s="204">
        <f aca="true" t="shared" si="7" ref="E59:P59">SUM(E55:E58)</f>
        <v>0</v>
      </c>
      <c r="F59" s="204">
        <f t="shared" si="7"/>
        <v>0</v>
      </c>
      <c r="G59" s="204">
        <f t="shared" si="7"/>
        <v>0</v>
      </c>
      <c r="H59" s="204">
        <f t="shared" si="7"/>
        <v>0</v>
      </c>
      <c r="I59" s="204">
        <f t="shared" si="7"/>
        <v>0</v>
      </c>
      <c r="J59" s="204">
        <f t="shared" si="7"/>
        <v>0</v>
      </c>
      <c r="K59" s="204">
        <f t="shared" si="7"/>
        <v>0</v>
      </c>
      <c r="L59" s="204">
        <f t="shared" si="7"/>
        <v>0</v>
      </c>
      <c r="M59" s="204">
        <f t="shared" si="7"/>
        <v>0</v>
      </c>
      <c r="N59" s="204">
        <f t="shared" si="7"/>
        <v>0</v>
      </c>
      <c r="O59" s="204">
        <f t="shared" si="7"/>
        <v>0</v>
      </c>
      <c r="P59" s="204">
        <f t="shared" si="7"/>
        <v>0</v>
      </c>
      <c r="Q59" s="12"/>
      <c r="R59" s="12"/>
    </row>
    <row r="60" spans="1:18" s="50" customFormat="1" ht="15">
      <c r="A60" s="201"/>
      <c r="B60" s="202"/>
      <c r="C60" s="21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 t="str">
        <f>Text!A193</f>
        <v>Version 3.1 - in Zusammenarbeit mit Grangeneuve</v>
      </c>
      <c r="Q60" s="12"/>
      <c r="R60" s="12"/>
    </row>
    <row r="61" spans="1:18" s="50" customFormat="1" ht="45" thickBot="1">
      <c r="A61" s="44"/>
      <c r="B61" s="169"/>
      <c r="C61" s="169"/>
      <c r="D61" s="169"/>
      <c r="E61" s="169"/>
      <c r="F61" s="169"/>
      <c r="G61" s="170"/>
      <c r="H61" s="170"/>
      <c r="I61" s="170"/>
      <c r="J61" s="170"/>
      <c r="K61" s="35"/>
      <c r="L61" s="170"/>
      <c r="M61" s="170"/>
      <c r="N61" s="170"/>
      <c r="O61" s="170"/>
      <c r="P61" s="35" t="str">
        <f>P1</f>
        <v>Liquiditätsplanung</v>
      </c>
      <c r="Q61" s="12"/>
      <c r="R61" s="12"/>
    </row>
    <row r="62" spans="1:18" s="50" customFormat="1" ht="14.25">
      <c r="A62" s="36" t="str">
        <f>A2</f>
        <v>Betrieb:</v>
      </c>
      <c r="B62" s="39"/>
      <c r="C62" s="41">
        <f>Synthese!C63</f>
        <v>0</v>
      </c>
      <c r="D62" s="41"/>
      <c r="E62" s="41"/>
      <c r="F62" s="41"/>
      <c r="G62" s="39"/>
      <c r="H62" s="39"/>
      <c r="I62" s="36" t="str">
        <f>I2</f>
        <v>Variante:</v>
      </c>
      <c r="J62" s="41">
        <f>Synthese!M63</f>
        <v>0</v>
      </c>
      <c r="K62" s="39"/>
      <c r="L62" s="39"/>
      <c r="M62" s="36" t="str">
        <f>M2</f>
        <v>Anfangs Datum der 1. Periode:</v>
      </c>
      <c r="N62" s="12"/>
      <c r="O62" s="39"/>
      <c r="P62" s="171">
        <f>Synthese!R63</f>
        <v>0</v>
      </c>
      <c r="Q62" s="12"/>
      <c r="R62" s="12"/>
    </row>
    <row r="63" spans="1:18" s="50" customFormat="1" ht="14.25">
      <c r="A63" s="32"/>
      <c r="B63" s="33"/>
      <c r="C63" s="32"/>
      <c r="D63" s="32"/>
      <c r="E63" s="32"/>
      <c r="F63" s="32"/>
      <c r="G63" s="32"/>
      <c r="H63" s="32"/>
      <c r="I63" s="32"/>
      <c r="J63" s="34"/>
      <c r="K63" s="34"/>
      <c r="L63" s="32"/>
      <c r="M63" s="32"/>
      <c r="N63" s="32"/>
      <c r="O63" s="32"/>
      <c r="P63" s="32"/>
      <c r="Q63" s="12"/>
      <c r="R63" s="12"/>
    </row>
    <row r="64" spans="1:18" s="50" customFormat="1" ht="15.75">
      <c r="A64" s="172"/>
      <c r="B64" s="15"/>
      <c r="C64" s="15"/>
      <c r="D64" s="24" t="str">
        <f>D4</f>
        <v>Monat</v>
      </c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12"/>
      <c r="Q64" s="12"/>
      <c r="R64" s="12"/>
    </row>
    <row r="65" spans="1:18" s="50" customFormat="1" ht="18.75">
      <c r="A65" s="211" t="str">
        <f>A9</f>
        <v>laufende Ausgaben</v>
      </c>
      <c r="B65" s="6"/>
      <c r="C65" s="9" t="str">
        <f>C5</f>
        <v>Ausgangslage</v>
      </c>
      <c r="D65" s="1" t="str">
        <f>D5</f>
        <v>Jan.</v>
      </c>
      <c r="E65" s="2" t="str">
        <f aca="true" t="shared" si="8" ref="E65:P65">E5</f>
        <v>Feb. </v>
      </c>
      <c r="F65" s="2" t="str">
        <f t="shared" si="8"/>
        <v>März</v>
      </c>
      <c r="G65" s="2" t="str">
        <f t="shared" si="8"/>
        <v>April</v>
      </c>
      <c r="H65" s="2" t="str">
        <f t="shared" si="8"/>
        <v>Mai</v>
      </c>
      <c r="I65" s="2" t="str">
        <f t="shared" si="8"/>
        <v>Juni </v>
      </c>
      <c r="J65" s="2" t="str">
        <f t="shared" si="8"/>
        <v>Juli</v>
      </c>
      <c r="K65" s="2" t="str">
        <f t="shared" si="8"/>
        <v>Aug. </v>
      </c>
      <c r="L65" s="2" t="str">
        <f t="shared" si="8"/>
        <v>Sep. </v>
      </c>
      <c r="M65" s="2" t="str">
        <f t="shared" si="8"/>
        <v>Okt. </v>
      </c>
      <c r="N65" s="2" t="str">
        <f t="shared" si="8"/>
        <v>Nov. </v>
      </c>
      <c r="O65" s="2" t="str">
        <f t="shared" si="8"/>
        <v>Dez. </v>
      </c>
      <c r="P65" s="2" t="str">
        <f t="shared" si="8"/>
        <v>Total</v>
      </c>
      <c r="Q65" s="12"/>
      <c r="R65" s="12"/>
    </row>
    <row r="66" spans="1:18" s="52" customFormat="1" ht="6.75" customHeight="1">
      <c r="A66" s="27"/>
      <c r="B66" s="27"/>
      <c r="C66" s="27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7"/>
      <c r="R66" s="27"/>
    </row>
    <row r="67" spans="1:18" s="50" customFormat="1" ht="15">
      <c r="A67" s="187" t="str">
        <f>Text!A63</f>
        <v>Allg. Betriebskosten (vers., Energie, Büroaufwand, usw.)</v>
      </c>
      <c r="B67" s="188"/>
      <c r="C67" s="188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90"/>
      <c r="Q67" s="12"/>
      <c r="R67" s="12"/>
    </row>
    <row r="68" spans="1:18" s="50" customFormat="1" ht="14.25">
      <c r="A68" s="122" t="s">
        <v>9</v>
      </c>
      <c r="B68" s="145" t="str">
        <f>Text!A64</f>
        <v>Energie- und Entsorgungsaufwand</v>
      </c>
      <c r="C68" s="22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86">
        <f>SUM(D68:O68)</f>
        <v>0</v>
      </c>
      <c r="Q68" s="12"/>
      <c r="R68" s="12"/>
    </row>
    <row r="69" spans="1:18" s="50" customFormat="1" ht="14.25">
      <c r="A69" s="108" t="s">
        <v>9</v>
      </c>
      <c r="B69" s="145" t="str">
        <f>Text!A65</f>
        <v>Telefon, Telefax, Internet</v>
      </c>
      <c r="C69" s="23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162">
        <f>SUM(D69:O69)</f>
        <v>0</v>
      </c>
      <c r="Q69" s="12"/>
      <c r="R69" s="12"/>
    </row>
    <row r="70" spans="1:18" s="50" customFormat="1" ht="14.25">
      <c r="A70" s="108" t="s">
        <v>9</v>
      </c>
      <c r="B70" s="145" t="str">
        <f>Text!A66</f>
        <v>Büromaterial</v>
      </c>
      <c r="C70" s="23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162">
        <f>SUM(D70:O70)</f>
        <v>0</v>
      </c>
      <c r="Q70" s="12"/>
      <c r="R70" s="12"/>
    </row>
    <row r="71" spans="1:18" s="50" customFormat="1" ht="14.25">
      <c r="A71" s="108" t="s">
        <v>9</v>
      </c>
      <c r="B71" s="145" t="str">
        <f>Text!A68</f>
        <v>Buchführung, Beratung, Weiterbildung</v>
      </c>
      <c r="C71" s="23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162">
        <f>SUM(D71:O71)</f>
        <v>0</v>
      </c>
      <c r="Q71" s="12"/>
      <c r="R71" s="12"/>
    </row>
    <row r="72" spans="1:18" s="50" customFormat="1" ht="14.25">
      <c r="A72" s="108" t="s">
        <v>9</v>
      </c>
      <c r="B72" s="145" t="str">
        <f>Text!A69</f>
        <v>Sachversicherungen, Abgaben, Gebühren</v>
      </c>
      <c r="C72" s="23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162">
        <f>SUM(D72:O72)</f>
        <v>0</v>
      </c>
      <c r="Q72" s="12"/>
      <c r="R72" s="12"/>
    </row>
    <row r="73" spans="1:18" s="50" customFormat="1" ht="14.25">
      <c r="A73" s="108" t="s">
        <v>9</v>
      </c>
      <c r="B73" s="145" t="str">
        <f>Text!A70</f>
        <v>Allgemeine Betriebskosten</v>
      </c>
      <c r="C73" s="23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162">
        <f>SUM(D73:O73)</f>
        <v>0</v>
      </c>
      <c r="Q73" s="12"/>
      <c r="R73" s="12"/>
    </row>
    <row r="74" spans="1:18" s="50" customFormat="1" ht="15">
      <c r="A74" s="181"/>
      <c r="B74" s="67" t="str">
        <f>Text!A73</f>
        <v>Total Allg. Betriebskosten </v>
      </c>
      <c r="C74" s="182"/>
      <c r="D74" s="204">
        <f aca="true" t="shared" si="9" ref="D74:P74">SUM(D68:D73)</f>
        <v>0</v>
      </c>
      <c r="E74" s="204">
        <f t="shared" si="9"/>
        <v>0</v>
      </c>
      <c r="F74" s="204">
        <f t="shared" si="9"/>
        <v>0</v>
      </c>
      <c r="G74" s="204">
        <f t="shared" si="9"/>
        <v>0</v>
      </c>
      <c r="H74" s="204">
        <f t="shared" si="9"/>
        <v>0</v>
      </c>
      <c r="I74" s="204">
        <f t="shared" si="9"/>
        <v>0</v>
      </c>
      <c r="J74" s="204">
        <f t="shared" si="9"/>
        <v>0</v>
      </c>
      <c r="K74" s="204">
        <f t="shared" si="9"/>
        <v>0</v>
      </c>
      <c r="L74" s="204">
        <f t="shared" si="9"/>
        <v>0</v>
      </c>
      <c r="M74" s="204">
        <f t="shared" si="9"/>
        <v>0</v>
      </c>
      <c r="N74" s="204">
        <f t="shared" si="9"/>
        <v>0</v>
      </c>
      <c r="O74" s="204">
        <f t="shared" si="9"/>
        <v>0</v>
      </c>
      <c r="P74" s="204">
        <f t="shared" si="9"/>
        <v>0</v>
      </c>
      <c r="Q74" s="12"/>
      <c r="R74" s="12"/>
    </row>
    <row r="75" spans="1:18" s="50" customFormat="1" ht="15">
      <c r="A75" s="148" t="str">
        <f>Text!A75</f>
        <v>Finanzaufwand und Finanzertrag</v>
      </c>
      <c r="B75" s="184"/>
      <c r="C75" s="184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46"/>
      <c r="Q75" s="12"/>
      <c r="R75" s="12"/>
    </row>
    <row r="76" spans="1:18" s="50" customFormat="1" ht="14.25">
      <c r="A76" s="122" t="s">
        <v>9</v>
      </c>
      <c r="B76" s="22" t="str">
        <f>Text!A76</f>
        <v>Finanzaufwand</v>
      </c>
      <c r="C76" s="22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86">
        <f>SUM(D76:O76)</f>
        <v>0</v>
      </c>
      <c r="Q76" s="12"/>
      <c r="R76" s="12"/>
    </row>
    <row r="77" spans="1:18" s="50" customFormat="1" ht="14.25">
      <c r="A77" s="108" t="s">
        <v>9</v>
      </c>
      <c r="B77" s="22" t="str">
        <f>Text!A77</f>
        <v>Finanzertrag</v>
      </c>
      <c r="C77" s="23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186">
        <f>SUM(D77:O77)</f>
        <v>0</v>
      </c>
      <c r="Q77" s="12"/>
      <c r="R77" s="12"/>
    </row>
    <row r="78" spans="1:18" s="50" customFormat="1" ht="15">
      <c r="A78" s="181"/>
      <c r="B78" s="67" t="str">
        <f>Text!A78</f>
        <v>Total Finanzaufwand und Finanzertrag</v>
      </c>
      <c r="C78" s="182"/>
      <c r="D78" s="204">
        <f>D76-D77</f>
        <v>0</v>
      </c>
      <c r="E78" s="204">
        <f aca="true" t="shared" si="10" ref="E78:P78">E76-E77</f>
        <v>0</v>
      </c>
      <c r="F78" s="204">
        <f t="shared" si="10"/>
        <v>0</v>
      </c>
      <c r="G78" s="204">
        <f t="shared" si="10"/>
        <v>0</v>
      </c>
      <c r="H78" s="204">
        <f t="shared" si="10"/>
        <v>0</v>
      </c>
      <c r="I78" s="204">
        <f t="shared" si="10"/>
        <v>0</v>
      </c>
      <c r="J78" s="204">
        <f t="shared" si="10"/>
        <v>0</v>
      </c>
      <c r="K78" s="204">
        <f t="shared" si="10"/>
        <v>0</v>
      </c>
      <c r="L78" s="204">
        <f t="shared" si="10"/>
        <v>0</v>
      </c>
      <c r="M78" s="204">
        <f t="shared" si="10"/>
        <v>0</v>
      </c>
      <c r="N78" s="204">
        <f t="shared" si="10"/>
        <v>0</v>
      </c>
      <c r="O78" s="204">
        <f t="shared" si="10"/>
        <v>0</v>
      </c>
      <c r="P78" s="204">
        <f t="shared" si="10"/>
        <v>0</v>
      </c>
      <c r="Q78" s="12"/>
      <c r="R78" s="12"/>
    </row>
    <row r="79" spans="1:18" s="50" customFormat="1" ht="15">
      <c r="A79" s="148" t="str">
        <f>Text!A82</f>
        <v>Übriger Aufwand</v>
      </c>
      <c r="B79" s="184"/>
      <c r="C79" s="184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46"/>
      <c r="Q79" s="12"/>
      <c r="R79" s="12"/>
    </row>
    <row r="80" spans="1:18" s="50" customFormat="1" ht="15">
      <c r="A80" s="191" t="s">
        <v>9</v>
      </c>
      <c r="B80" s="132" t="str">
        <f>Text!A232</f>
        <v>Nebenbetrieb</v>
      </c>
      <c r="C80" s="192"/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86">
        <f>SUM(D80:O80)</f>
        <v>0</v>
      </c>
      <c r="Q80" s="12"/>
      <c r="R80" s="12"/>
    </row>
    <row r="81" spans="1:18" s="50" customFormat="1" ht="15">
      <c r="A81" s="109" t="s">
        <v>9</v>
      </c>
      <c r="B81" s="127" t="str">
        <f>Text!A91</f>
        <v>Diverses</v>
      </c>
      <c r="C81" s="23"/>
      <c r="D81" s="65"/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86">
        <f>SUM(D81:O81)</f>
        <v>0</v>
      </c>
      <c r="Q81" s="12"/>
      <c r="R81" s="64"/>
    </row>
    <row r="82" spans="1:18" s="50" customFormat="1" ht="14.25">
      <c r="A82" s="193" t="s">
        <v>9</v>
      </c>
      <c r="B82" s="236"/>
      <c r="C82" s="23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186">
        <f>SUM(D82:O82)</f>
        <v>0</v>
      </c>
      <c r="Q82" s="12"/>
      <c r="R82" s="12"/>
    </row>
    <row r="83" spans="1:18" s="62" customFormat="1" ht="15">
      <c r="A83" s="176"/>
      <c r="B83" s="67" t="str">
        <f>Text!A83</f>
        <v>Total Übriger Aufwand</v>
      </c>
      <c r="C83" s="182"/>
      <c r="D83" s="204">
        <f aca="true" t="shared" si="11" ref="D83:P83">SUM(D80:D82)</f>
        <v>0</v>
      </c>
      <c r="E83" s="204">
        <f t="shared" si="11"/>
        <v>0</v>
      </c>
      <c r="F83" s="204">
        <f t="shared" si="11"/>
        <v>0</v>
      </c>
      <c r="G83" s="204">
        <f t="shared" si="11"/>
        <v>0</v>
      </c>
      <c r="H83" s="204">
        <f t="shared" si="11"/>
        <v>0</v>
      </c>
      <c r="I83" s="204">
        <f t="shared" si="11"/>
        <v>0</v>
      </c>
      <c r="J83" s="204">
        <f t="shared" si="11"/>
        <v>0</v>
      </c>
      <c r="K83" s="204">
        <f t="shared" si="11"/>
        <v>0</v>
      </c>
      <c r="L83" s="204">
        <f t="shared" si="11"/>
        <v>0</v>
      </c>
      <c r="M83" s="204">
        <f t="shared" si="11"/>
        <v>0</v>
      </c>
      <c r="N83" s="204">
        <f t="shared" si="11"/>
        <v>0</v>
      </c>
      <c r="O83" s="204">
        <f t="shared" si="11"/>
        <v>0</v>
      </c>
      <c r="P83" s="204">
        <f t="shared" si="11"/>
        <v>0</v>
      </c>
      <c r="Q83" s="21"/>
      <c r="R83" s="21"/>
    </row>
    <row r="84" spans="1:18" s="50" customFormat="1" ht="15">
      <c r="A84" s="148" t="str">
        <f>Text!A74</f>
        <v>Aufwand betriebliche Liegenschaften</v>
      </c>
      <c r="B84" s="184"/>
      <c r="C84" s="184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46"/>
      <c r="Q84" s="12"/>
      <c r="R84" s="12"/>
    </row>
    <row r="85" spans="1:18" s="50" customFormat="1" ht="14.25">
      <c r="A85" s="122" t="s">
        <v>9</v>
      </c>
      <c r="B85" s="22" t="str">
        <f>Text!A79</f>
        <v>Hypothekarzinsaufwand</v>
      </c>
      <c r="C85" s="22"/>
      <c r="D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86">
        <f>SUM(D85:O85)</f>
        <v>0</v>
      </c>
      <c r="Q85" s="12"/>
      <c r="R85" s="12"/>
    </row>
    <row r="86" spans="1:18" s="50" customFormat="1" ht="14.25">
      <c r="A86" s="108" t="s">
        <v>9</v>
      </c>
      <c r="B86" s="127" t="str">
        <f>Text!A80</f>
        <v>Gebäudeunterhalt &amp; Feste Einrichtungen</v>
      </c>
      <c r="C86" s="23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186">
        <f>SUM(D86:O86)</f>
        <v>0</v>
      </c>
      <c r="Q86" s="12"/>
      <c r="R86" s="12"/>
    </row>
    <row r="87" spans="1:18" s="50" customFormat="1" ht="14.25">
      <c r="A87" s="108" t="s">
        <v>9</v>
      </c>
      <c r="B87" s="127" t="str">
        <f>Text!A81</f>
        <v>Vers., Gebühren Gebäude</v>
      </c>
      <c r="C87" s="23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186">
        <f>SUM(D87:O87)</f>
        <v>0</v>
      </c>
      <c r="Q87" s="12"/>
      <c r="R87" s="12"/>
    </row>
    <row r="88" spans="1:18" s="50" customFormat="1" ht="14.25">
      <c r="A88" s="108" t="s">
        <v>9</v>
      </c>
      <c r="B88" s="127"/>
      <c r="C88" s="23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186">
        <f>SUM(D88:O88)</f>
        <v>0</v>
      </c>
      <c r="Q88" s="12"/>
      <c r="R88" s="12"/>
    </row>
    <row r="89" spans="1:18" s="50" customFormat="1" ht="14.25">
      <c r="A89" s="108" t="s">
        <v>9</v>
      </c>
      <c r="B89" s="127"/>
      <c r="C89" s="23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186">
        <f>SUM(D89:O89)</f>
        <v>0</v>
      </c>
      <c r="Q89" s="12"/>
      <c r="R89" s="12"/>
    </row>
    <row r="90" spans="1:18" s="50" customFormat="1" ht="15">
      <c r="A90" s="181"/>
      <c r="B90" s="67" t="str">
        <f>Text!A84</f>
        <v>Total Aufwand betriebliche Liegenschaften</v>
      </c>
      <c r="C90" s="182"/>
      <c r="D90" s="204">
        <f aca="true" t="shared" si="12" ref="D90:P90">SUM(D85:D89)</f>
        <v>0</v>
      </c>
      <c r="E90" s="204">
        <f t="shared" si="12"/>
        <v>0</v>
      </c>
      <c r="F90" s="204">
        <f t="shared" si="12"/>
        <v>0</v>
      </c>
      <c r="G90" s="204">
        <f t="shared" si="12"/>
        <v>0</v>
      </c>
      <c r="H90" s="204">
        <f t="shared" si="12"/>
        <v>0</v>
      </c>
      <c r="I90" s="204">
        <f t="shared" si="12"/>
        <v>0</v>
      </c>
      <c r="J90" s="204">
        <f t="shared" si="12"/>
        <v>0</v>
      </c>
      <c r="K90" s="204">
        <f t="shared" si="12"/>
        <v>0</v>
      </c>
      <c r="L90" s="204">
        <f t="shared" si="12"/>
        <v>0</v>
      </c>
      <c r="M90" s="204">
        <f t="shared" si="12"/>
        <v>0</v>
      </c>
      <c r="N90" s="204">
        <f t="shared" si="12"/>
        <v>0</v>
      </c>
      <c r="O90" s="204">
        <f t="shared" si="12"/>
        <v>0</v>
      </c>
      <c r="P90" s="204">
        <f t="shared" si="12"/>
        <v>0</v>
      </c>
      <c r="Q90" s="12"/>
      <c r="R90" s="12"/>
    </row>
    <row r="91" spans="1:18" s="50" customFormat="1" ht="15.75" thickBot="1">
      <c r="A91" s="135" t="str">
        <f>+Text!A85</f>
        <v>Private Ausgaben</v>
      </c>
      <c r="B91" s="136"/>
      <c r="C91" s="136"/>
      <c r="D91" s="177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78"/>
      <c r="Q91" s="12"/>
      <c r="R91" s="12"/>
    </row>
    <row r="92" spans="1:17" s="50" customFormat="1" ht="15" thickTop="1">
      <c r="A92" s="122" t="s">
        <v>9</v>
      </c>
      <c r="B92" s="145" t="str">
        <f>Text!A86</f>
        <v>Haushalt &amp; Familie</v>
      </c>
      <c r="C92" s="22"/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6">
        <f>SUM(D92:O92)</f>
        <v>0</v>
      </c>
      <c r="Q92" s="12"/>
    </row>
    <row r="93" spans="1:18" s="50" customFormat="1" ht="14.25">
      <c r="A93" s="108" t="s">
        <v>9</v>
      </c>
      <c r="B93" s="127" t="str">
        <f>Text!A71</f>
        <v>Privatauto</v>
      </c>
      <c r="C93" s="23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162">
        <f>SUM(D93:O93)</f>
        <v>0</v>
      </c>
      <c r="Q93" s="12"/>
      <c r="R93" s="12"/>
    </row>
    <row r="94" spans="1:18" s="50" customFormat="1" ht="14.25">
      <c r="A94" s="108" t="s">
        <v>9</v>
      </c>
      <c r="B94" s="127" t="str">
        <f>Text!A88</f>
        <v>Versicherungen </v>
      </c>
      <c r="C94" s="23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162">
        <f>SUM(D94:O94)</f>
        <v>0</v>
      </c>
      <c r="Q94" s="12"/>
      <c r="R94" s="12"/>
    </row>
    <row r="95" spans="1:18" s="50" customFormat="1" ht="14.25">
      <c r="A95" s="108" t="s">
        <v>9</v>
      </c>
      <c r="B95" s="127" t="str">
        <f>Text!A89</f>
        <v>Vorsorge (Lebensvers., 2., 3. Säule, usw)</v>
      </c>
      <c r="C95" s="23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162">
        <f>SUM(D95:O95)</f>
        <v>0</v>
      </c>
      <c r="Q95" s="12"/>
      <c r="R95" s="12"/>
    </row>
    <row r="96" spans="1:18" s="50" customFormat="1" ht="14.25">
      <c r="A96" s="108" t="s">
        <v>9</v>
      </c>
      <c r="B96" s="127" t="str">
        <f>Text!A87</f>
        <v>Steuern</v>
      </c>
      <c r="C96" s="23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162">
        <f>SUM(D96:O96)</f>
        <v>0</v>
      </c>
      <c r="Q96" s="12"/>
      <c r="R96" s="12"/>
    </row>
    <row r="97" spans="1:18" s="50" customFormat="1" ht="14.25">
      <c r="A97" s="108" t="s">
        <v>9</v>
      </c>
      <c r="B97" s="127"/>
      <c r="C97" s="23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162">
        <f>SUM(D97:O97)</f>
        <v>0</v>
      </c>
      <c r="Q97" s="12"/>
      <c r="R97" s="12"/>
    </row>
    <row r="98" spans="1:18" s="62" customFormat="1" ht="15">
      <c r="A98" s="176"/>
      <c r="B98" s="67" t="str">
        <f>Text!A92</f>
        <v>Total Private Ausgaben</v>
      </c>
      <c r="C98" s="67"/>
      <c r="D98" s="204">
        <f aca="true" t="shared" si="13" ref="D98:P98">SUM(D92:D97)</f>
        <v>0</v>
      </c>
      <c r="E98" s="204">
        <f t="shared" si="13"/>
        <v>0</v>
      </c>
      <c r="F98" s="204">
        <f t="shared" si="13"/>
        <v>0</v>
      </c>
      <c r="G98" s="204">
        <f t="shared" si="13"/>
        <v>0</v>
      </c>
      <c r="H98" s="204">
        <f t="shared" si="13"/>
        <v>0</v>
      </c>
      <c r="I98" s="204">
        <f t="shared" si="13"/>
        <v>0</v>
      </c>
      <c r="J98" s="204">
        <f t="shared" si="13"/>
        <v>0</v>
      </c>
      <c r="K98" s="204">
        <f t="shared" si="13"/>
        <v>0</v>
      </c>
      <c r="L98" s="204">
        <f t="shared" si="13"/>
        <v>0</v>
      </c>
      <c r="M98" s="204">
        <f t="shared" si="13"/>
        <v>0</v>
      </c>
      <c r="N98" s="204">
        <f t="shared" si="13"/>
        <v>0</v>
      </c>
      <c r="O98" s="204">
        <f t="shared" si="13"/>
        <v>0</v>
      </c>
      <c r="P98" s="204">
        <f t="shared" si="13"/>
        <v>0</v>
      </c>
      <c r="Q98" s="21"/>
      <c r="R98" s="21"/>
    </row>
    <row r="99" spans="1:18" s="50" customFormat="1" ht="14.25">
      <c r="A99" s="108"/>
      <c r="B99" s="23"/>
      <c r="C99" s="23"/>
      <c r="D99" s="194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6"/>
      <c r="Q99" s="12"/>
      <c r="R99" s="12"/>
    </row>
    <row r="100" spans="1:18" s="50" customFormat="1" ht="15.75">
      <c r="A100" s="163" t="str">
        <f>+Text!A94</f>
        <v>Total laufende Ausgaben</v>
      </c>
      <c r="B100" s="110"/>
      <c r="C100" s="110"/>
      <c r="D100" s="205">
        <f aca="true" t="shared" si="14" ref="D100:P100">D17+D26+D30+D35+D39+D47+D53+D59+D74+D78+D90+D83+D98</f>
        <v>0</v>
      </c>
      <c r="E100" s="205">
        <f t="shared" si="14"/>
        <v>0</v>
      </c>
      <c r="F100" s="205">
        <f t="shared" si="14"/>
        <v>0</v>
      </c>
      <c r="G100" s="205">
        <f t="shared" si="14"/>
        <v>0</v>
      </c>
      <c r="H100" s="205">
        <f t="shared" si="14"/>
        <v>0</v>
      </c>
      <c r="I100" s="205">
        <f t="shared" si="14"/>
        <v>0</v>
      </c>
      <c r="J100" s="205">
        <f t="shared" si="14"/>
        <v>0</v>
      </c>
      <c r="K100" s="205">
        <f t="shared" si="14"/>
        <v>0</v>
      </c>
      <c r="L100" s="205">
        <f t="shared" si="14"/>
        <v>0</v>
      </c>
      <c r="M100" s="205">
        <f t="shared" si="14"/>
        <v>0</v>
      </c>
      <c r="N100" s="205">
        <f t="shared" si="14"/>
        <v>0</v>
      </c>
      <c r="O100" s="205">
        <f t="shared" si="14"/>
        <v>0</v>
      </c>
      <c r="P100" s="205">
        <f t="shared" si="14"/>
        <v>0</v>
      </c>
      <c r="Q100" s="12"/>
      <c r="R100" s="12"/>
    </row>
    <row r="101" spans="1:18" s="50" customFormat="1" ht="5.25" customHeight="1">
      <c r="A101" s="12"/>
      <c r="B101" s="12"/>
      <c r="C101" s="12"/>
      <c r="D101" s="197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88"/>
      <c r="Q101" s="12"/>
      <c r="R101" s="12"/>
    </row>
    <row r="102" spans="1:18" s="50" customFormat="1" ht="18.75">
      <c r="A102" s="198" t="str">
        <f>+Text!A95</f>
        <v>Investitionen, Finanzierungsbereich</v>
      </c>
      <c r="B102" s="29"/>
      <c r="C102" s="29"/>
      <c r="D102" s="173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2"/>
      <c r="R102" s="12"/>
    </row>
    <row r="103" spans="1:18" s="50" customFormat="1" ht="6.75" customHeight="1">
      <c r="A103" s="29"/>
      <c r="B103" s="29"/>
      <c r="C103" s="29"/>
      <c r="D103" s="173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2"/>
      <c r="R103" s="12"/>
    </row>
    <row r="104" spans="1:18" s="50" customFormat="1" ht="15">
      <c r="A104" s="126" t="str">
        <f>Text!A96</f>
        <v>Investitionen</v>
      </c>
      <c r="B104" s="29"/>
      <c r="C104" s="239"/>
      <c r="D104" s="173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99"/>
      <c r="Q104" s="12"/>
      <c r="R104" s="12"/>
    </row>
    <row r="105" spans="1:18" s="50" customFormat="1" ht="14.25">
      <c r="A105" s="122" t="s">
        <v>9</v>
      </c>
      <c r="B105" s="145"/>
      <c r="C105" s="22"/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86">
        <f>SUM(D105:O105)</f>
        <v>0</v>
      </c>
      <c r="Q105" s="12"/>
      <c r="R105" s="12"/>
    </row>
    <row r="106" spans="1:18" s="50" customFormat="1" ht="14.25">
      <c r="A106" s="108" t="s">
        <v>9</v>
      </c>
      <c r="B106" s="127"/>
      <c r="C106" s="23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162">
        <f>SUM(D106:O106)</f>
        <v>0</v>
      </c>
      <c r="Q106" s="12"/>
      <c r="R106" s="12"/>
    </row>
    <row r="107" spans="1:18" s="50" customFormat="1" ht="15">
      <c r="A107" s="176"/>
      <c r="B107" s="67" t="str">
        <f>Text!A97</f>
        <v>Total Investitionen</v>
      </c>
      <c r="C107" s="67"/>
      <c r="D107" s="204">
        <f>SUM(D105:D106)</f>
        <v>0</v>
      </c>
      <c r="E107" s="204">
        <f aca="true" t="shared" si="15" ref="E107:P107">SUM(E105:E106)</f>
        <v>0</v>
      </c>
      <c r="F107" s="204">
        <f t="shared" si="15"/>
        <v>0</v>
      </c>
      <c r="G107" s="204">
        <f t="shared" si="15"/>
        <v>0</v>
      </c>
      <c r="H107" s="204">
        <f t="shared" si="15"/>
        <v>0</v>
      </c>
      <c r="I107" s="204">
        <f t="shared" si="15"/>
        <v>0</v>
      </c>
      <c r="J107" s="204">
        <f t="shared" si="15"/>
        <v>0</v>
      </c>
      <c r="K107" s="204">
        <f t="shared" si="15"/>
        <v>0</v>
      </c>
      <c r="L107" s="204">
        <f t="shared" si="15"/>
        <v>0</v>
      </c>
      <c r="M107" s="204">
        <f t="shared" si="15"/>
        <v>0</v>
      </c>
      <c r="N107" s="204">
        <f t="shared" si="15"/>
        <v>0</v>
      </c>
      <c r="O107" s="204">
        <f t="shared" si="15"/>
        <v>0</v>
      </c>
      <c r="P107" s="204">
        <f t="shared" si="15"/>
        <v>0</v>
      </c>
      <c r="Q107" s="12"/>
      <c r="R107" s="12"/>
    </row>
    <row r="108" spans="1:18" s="50" customFormat="1" ht="15.75" thickBot="1">
      <c r="A108" s="148" t="str">
        <f>Text!A98</f>
        <v>Tilgung der Schulden</v>
      </c>
      <c r="B108" s="184"/>
      <c r="C108" s="238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237"/>
      <c r="Q108" s="12"/>
      <c r="R108" s="12"/>
    </row>
    <row r="109" spans="1:18" s="50" customFormat="1" ht="15" thickTop="1">
      <c r="A109" s="122" t="s">
        <v>9</v>
      </c>
      <c r="B109" s="145" t="str">
        <f>Text!A99</f>
        <v>Tilgung der Hypotheken</v>
      </c>
      <c r="C109" s="22"/>
      <c r="D109" s="161"/>
      <c r="E109" s="161"/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  <c r="P109" s="186">
        <f>SUM(D109:O109)</f>
        <v>0</v>
      </c>
      <c r="Q109" s="12"/>
      <c r="R109" s="12"/>
    </row>
    <row r="110" spans="1:18" s="50" customFormat="1" ht="14.25">
      <c r="A110" s="108" t="s">
        <v>9</v>
      </c>
      <c r="B110" s="127" t="str">
        <f>Text!A100</f>
        <v>Tilgung der IK</v>
      </c>
      <c r="C110" s="23"/>
      <c r="D110" s="161"/>
      <c r="E110" s="161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2">
        <f>SUM(D110:O110)</f>
        <v>0</v>
      </c>
      <c r="Q110" s="12"/>
      <c r="R110" s="12"/>
    </row>
    <row r="111" spans="1:18" s="50" customFormat="1" ht="14.25">
      <c r="A111" s="108" t="s">
        <v>9</v>
      </c>
      <c r="B111" s="127"/>
      <c r="C111" s="23"/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2">
        <f>SUM(D111:O111)</f>
        <v>0</v>
      </c>
      <c r="Q111" s="12"/>
      <c r="R111" s="12"/>
    </row>
    <row r="112" spans="1:18" s="50" customFormat="1" ht="14.25">
      <c r="A112" s="108" t="s">
        <v>9</v>
      </c>
      <c r="B112" s="127"/>
      <c r="C112" s="23"/>
      <c r="D112" s="161"/>
      <c r="E112" s="161"/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  <c r="P112" s="162">
        <f>SUM(D112:O112)</f>
        <v>0</v>
      </c>
      <c r="Q112" s="12"/>
      <c r="R112" s="12"/>
    </row>
    <row r="113" spans="1:18" s="50" customFormat="1" ht="15">
      <c r="A113" s="176"/>
      <c r="B113" s="67" t="str">
        <f>Text!A101</f>
        <v>Total Tilgung der Schulden</v>
      </c>
      <c r="C113" s="182"/>
      <c r="D113" s="204">
        <f aca="true" t="shared" si="16" ref="D113:O113">SUM(D109:D112)</f>
        <v>0</v>
      </c>
      <c r="E113" s="204">
        <f t="shared" si="16"/>
        <v>0</v>
      </c>
      <c r="F113" s="204">
        <f t="shared" si="16"/>
        <v>0</v>
      </c>
      <c r="G113" s="204">
        <f t="shared" si="16"/>
        <v>0</v>
      </c>
      <c r="H113" s="204">
        <f t="shared" si="16"/>
        <v>0</v>
      </c>
      <c r="I113" s="204">
        <f t="shared" si="16"/>
        <v>0</v>
      </c>
      <c r="J113" s="204">
        <f t="shared" si="16"/>
        <v>0</v>
      </c>
      <c r="K113" s="204">
        <f t="shared" si="16"/>
        <v>0</v>
      </c>
      <c r="L113" s="204">
        <f t="shared" si="16"/>
        <v>0</v>
      </c>
      <c r="M113" s="204">
        <f t="shared" si="16"/>
        <v>0</v>
      </c>
      <c r="N113" s="204">
        <f t="shared" si="16"/>
        <v>0</v>
      </c>
      <c r="O113" s="204">
        <f t="shared" si="16"/>
        <v>0</v>
      </c>
      <c r="P113" s="204">
        <f>SUM(P109:P112)</f>
        <v>0</v>
      </c>
      <c r="Q113" s="12"/>
      <c r="R113" s="12"/>
    </row>
    <row r="114" spans="1:18" s="50" customFormat="1" ht="6.75" customHeight="1">
      <c r="A114" s="136"/>
      <c r="B114" s="136"/>
      <c r="C114" s="136"/>
      <c r="D114" s="177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2"/>
      <c r="R114" s="12"/>
    </row>
    <row r="115" spans="1:18" s="50" customFormat="1" ht="14.25">
      <c r="A115" s="200" t="s">
        <v>9</v>
      </c>
      <c r="B115" s="132" t="str">
        <f>Text!A102</f>
        <v>Kapitalrückzüge</v>
      </c>
      <c r="C115" s="22"/>
      <c r="D115" s="161"/>
      <c r="E115" s="161"/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86">
        <f>SUM(D115:O115)</f>
        <v>0</v>
      </c>
      <c r="Q115" s="12"/>
      <c r="R115" s="12"/>
    </row>
    <row r="116" spans="1:18" s="50" customFormat="1" ht="14.25">
      <c r="A116" s="108" t="s">
        <v>9</v>
      </c>
      <c r="B116" s="127"/>
      <c r="C116" s="23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162">
        <f>SUM(D116:O116)</f>
        <v>0</v>
      </c>
      <c r="Q116" s="12"/>
      <c r="R116" s="12"/>
    </row>
    <row r="117" spans="1:18" s="50" customFormat="1" ht="15.75">
      <c r="A117" s="163" t="str">
        <f>+Text!A104</f>
        <v>Total Invest., Finanzierungsb.</v>
      </c>
      <c r="B117" s="110"/>
      <c r="C117" s="110"/>
      <c r="D117" s="205">
        <f>SUM(D107,D113,D115:D116)</f>
        <v>0</v>
      </c>
      <c r="E117" s="205">
        <f aca="true" t="shared" si="17" ref="E117:O117">SUM(E107,E113,E115:E116)</f>
        <v>0</v>
      </c>
      <c r="F117" s="205">
        <f t="shared" si="17"/>
        <v>0</v>
      </c>
      <c r="G117" s="205">
        <f t="shared" si="17"/>
        <v>0</v>
      </c>
      <c r="H117" s="205">
        <f t="shared" si="17"/>
        <v>0</v>
      </c>
      <c r="I117" s="205">
        <f t="shared" si="17"/>
        <v>0</v>
      </c>
      <c r="J117" s="205">
        <f t="shared" si="17"/>
        <v>0</v>
      </c>
      <c r="K117" s="205">
        <f t="shared" si="17"/>
        <v>0</v>
      </c>
      <c r="L117" s="205">
        <f t="shared" si="17"/>
        <v>0</v>
      </c>
      <c r="M117" s="205">
        <f t="shared" si="17"/>
        <v>0</v>
      </c>
      <c r="N117" s="205">
        <f t="shared" si="17"/>
        <v>0</v>
      </c>
      <c r="O117" s="205">
        <f t="shared" si="17"/>
        <v>0</v>
      </c>
      <c r="P117" s="205">
        <f>SUM(P107,P113,P115:P116)</f>
        <v>0</v>
      </c>
      <c r="Q117" s="12"/>
      <c r="R117" s="12"/>
    </row>
    <row r="118" spans="1:18" s="50" customFormat="1" ht="7.5" customHeight="1">
      <c r="A118" s="12"/>
      <c r="B118" s="12"/>
      <c r="C118" s="12"/>
      <c r="D118" s="197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88"/>
      <c r="Q118" s="12"/>
      <c r="R118" s="12"/>
    </row>
    <row r="119" spans="1:18" s="53" customFormat="1" ht="19.5" customHeight="1">
      <c r="A119" s="207" t="str">
        <f>+Text!A105</f>
        <v>Total Ausgaben</v>
      </c>
      <c r="B119" s="110"/>
      <c r="C119" s="110"/>
      <c r="D119" s="209">
        <f aca="true" t="shared" si="18" ref="D119:P119">D117+D100</f>
        <v>0</v>
      </c>
      <c r="E119" s="209">
        <f t="shared" si="18"/>
        <v>0</v>
      </c>
      <c r="F119" s="209">
        <f t="shared" si="18"/>
        <v>0</v>
      </c>
      <c r="G119" s="209">
        <f t="shared" si="18"/>
        <v>0</v>
      </c>
      <c r="H119" s="209">
        <f t="shared" si="18"/>
        <v>0</v>
      </c>
      <c r="I119" s="209">
        <f t="shared" si="18"/>
        <v>0</v>
      </c>
      <c r="J119" s="209">
        <f t="shared" si="18"/>
        <v>0</v>
      </c>
      <c r="K119" s="209">
        <f t="shared" si="18"/>
        <v>0</v>
      </c>
      <c r="L119" s="209">
        <f t="shared" si="18"/>
        <v>0</v>
      </c>
      <c r="M119" s="209">
        <f t="shared" si="18"/>
        <v>0</v>
      </c>
      <c r="N119" s="209">
        <f t="shared" si="18"/>
        <v>0</v>
      </c>
      <c r="O119" s="209">
        <f t="shared" si="18"/>
        <v>0</v>
      </c>
      <c r="P119" s="209">
        <f t="shared" si="18"/>
        <v>0</v>
      </c>
      <c r="Q119" s="30"/>
      <c r="R119" s="30"/>
    </row>
    <row r="120" ht="14.25">
      <c r="G120" s="137"/>
    </row>
    <row r="121" ht="12.75">
      <c r="P121" s="121" t="str">
        <f>Text!A193</f>
        <v>Version 3.1 - in Zusammenarbeit mit Grangeneuve</v>
      </c>
    </row>
  </sheetData>
  <sheetProtection/>
  <printOptions horizontalCentered="1"/>
  <pageMargins left="0.31496062992125984" right="0.3937007874015748" top="0.4724409448818898" bottom="0.2755905511811024" header="0.1968503937007874" footer="0.1968503937007874"/>
  <pageSetup fitToHeight="2" horizontalDpi="600" verticalDpi="600" orientation="landscape" paperSize="9" scale="64" r:id="rId2"/>
  <headerFooter alignWithMargins="0">
    <oddHeader>&amp;L&amp;G</oddHeader>
    <oddFooter>&amp;L&amp;"Helvetica-Narrow,Normal"AGRIDEA - TRESEX</oddFooter>
  </headerFooter>
  <rowBreaks count="1" manualBreakCount="1">
    <brk id="60" max="1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showGridLines="0" view="pageBreakPreview" zoomScale="90" zoomScaleNormal="90" zoomScaleSheetLayoutView="90" zoomScalePageLayoutView="70" workbookViewId="0" topLeftCell="A1">
      <selection activeCell="D5" sqref="D5"/>
    </sheetView>
  </sheetViews>
  <sheetFormatPr defaultColWidth="11.421875" defaultRowHeight="12.75"/>
  <cols>
    <col min="1" max="1" width="6.00390625" style="11" customWidth="1"/>
    <col min="2" max="2" width="30.421875" style="11" customWidth="1"/>
    <col min="3" max="16" width="13.28125" style="11" customWidth="1"/>
    <col min="17" max="16384" width="11.421875" style="11" customWidth="1"/>
  </cols>
  <sheetData>
    <row r="1" spans="1:16" s="47" customFormat="1" ht="41.25" customHeight="1" thickBot="1">
      <c r="A1" s="44"/>
      <c r="B1" s="45"/>
      <c r="C1" s="45"/>
      <c r="D1" s="45"/>
      <c r="E1" s="45"/>
      <c r="F1" s="45"/>
      <c r="G1" s="46"/>
      <c r="H1" s="46"/>
      <c r="I1" s="46"/>
      <c r="J1" s="46"/>
      <c r="K1" s="35"/>
      <c r="L1" s="46"/>
      <c r="M1" s="46"/>
      <c r="N1" s="46"/>
      <c r="O1" s="46"/>
      <c r="P1" s="35" t="str">
        <f>+Text!A2</f>
        <v>Liquiditätsplanung</v>
      </c>
    </row>
    <row r="2" spans="1:16" s="39" customFormat="1" ht="18.75" customHeight="1">
      <c r="A2" s="36" t="str">
        <f>+Text!A3</f>
        <v>Betrieb:</v>
      </c>
      <c r="C2" s="40">
        <f>+'Monatliche Ausgaben'!C2</f>
        <v>0</v>
      </c>
      <c r="D2" s="41"/>
      <c r="E2" s="41"/>
      <c r="F2" s="41"/>
      <c r="I2" s="37" t="str">
        <f>+Text!A4</f>
        <v>Variante:</v>
      </c>
      <c r="J2" s="41">
        <f>+'Monatliche Ausgaben'!J2</f>
        <v>0</v>
      </c>
      <c r="K2" s="42"/>
      <c r="M2" s="12" t="str">
        <f>+Text!A5</f>
        <v>Anfangs Datum der 1. Periode:</v>
      </c>
      <c r="N2" s="12"/>
      <c r="P2" s="38">
        <f>'Monatliche Einnahmen'!P2</f>
        <v>0</v>
      </c>
    </row>
    <row r="3" spans="1:16" s="43" customFormat="1" ht="5.25" customHeight="1">
      <c r="A3" s="32"/>
      <c r="B3" s="33"/>
      <c r="C3" s="32"/>
      <c r="D3" s="32"/>
      <c r="E3" s="32"/>
      <c r="F3" s="32"/>
      <c r="G3" s="32"/>
      <c r="H3" s="32"/>
      <c r="I3" s="32"/>
      <c r="J3" s="34"/>
      <c r="K3" s="34"/>
      <c r="L3" s="32"/>
      <c r="M3" s="32"/>
      <c r="N3" s="32"/>
      <c r="O3" s="32"/>
      <c r="P3" s="32"/>
    </row>
    <row r="4" spans="1:11" ht="24.75" customHeight="1">
      <c r="A4" s="10" t="str">
        <f>+Text!A158</f>
        <v>Ausgangslage</v>
      </c>
      <c r="B4" s="10"/>
      <c r="K4" s="10" t="str">
        <f>Text!A8</f>
        <v>Endzustand:</v>
      </c>
    </row>
    <row r="5" spans="2:4" s="12" customFormat="1" ht="14.25">
      <c r="B5" s="12" t="str">
        <f>+Text!A159</f>
        <v>Kasse</v>
      </c>
      <c r="D5" s="13"/>
    </row>
    <row r="6" spans="1:4" s="12" customFormat="1" ht="14.25">
      <c r="A6" s="12" t="s">
        <v>33</v>
      </c>
      <c r="B6" s="12" t="str">
        <f>+Text!A161</f>
        <v>Kontenkorrent Debitor (aktiv)</v>
      </c>
      <c r="D6" s="13"/>
    </row>
    <row r="7" spans="1:4" s="12" customFormat="1" ht="14.25">
      <c r="A7" s="12" t="s">
        <v>33</v>
      </c>
      <c r="B7" s="12" t="str">
        <f>+Text!A162</f>
        <v>Sparkonto</v>
      </c>
      <c r="D7" s="13"/>
    </row>
    <row r="8" spans="1:4" s="12" customFormat="1" ht="14.25">
      <c r="A8" s="215" t="s">
        <v>237</v>
      </c>
      <c r="B8" s="210"/>
      <c r="D8" s="217"/>
    </row>
    <row r="9" spans="2:15" s="12" customFormat="1" ht="15">
      <c r="B9" s="126" t="str">
        <f>Text!A178</f>
        <v>kurzfristig verfügbar im Januar</v>
      </c>
      <c r="C9" s="126"/>
      <c r="D9" s="232">
        <f>SUM(D5:D8)</f>
        <v>0</v>
      </c>
      <c r="L9" s="126" t="str">
        <f>Text!A179</f>
        <v>kurzfristig verfügbar im Dezember</v>
      </c>
      <c r="N9" s="126"/>
      <c r="O9" s="232">
        <f>O47</f>
        <v>0</v>
      </c>
    </row>
    <row r="10" s="12" customFormat="1" ht="6.75" customHeight="1"/>
    <row r="11" spans="1:15" s="12" customFormat="1" ht="14.25">
      <c r="A11" s="12" t="s">
        <v>33</v>
      </c>
      <c r="B11" s="216" t="str">
        <f>Text!A107</f>
        <v>Debitoren (Summe der Einnahmen)</v>
      </c>
      <c r="D11" s="214">
        <f>'Monatliche Einnahmen'!C7</f>
        <v>0</v>
      </c>
      <c r="K11" s="58" t="s">
        <v>48</v>
      </c>
      <c r="L11" s="12" t="str">
        <f>Text!A107</f>
        <v>Debitoren (Summe der Einnahmen)</v>
      </c>
      <c r="O11" s="12">
        <f>'Monatliche Einnahmen'!P7</f>
        <v>0</v>
      </c>
    </row>
    <row r="12" spans="1:15" s="12" customFormat="1" ht="14.25">
      <c r="A12" s="12" t="s">
        <v>34</v>
      </c>
      <c r="B12" s="12" t="str">
        <f>+Text!A181</f>
        <v>Kreditoren</v>
      </c>
      <c r="D12" s="214">
        <f>'Monatliche Ausgaben'!C7</f>
        <v>0</v>
      </c>
      <c r="K12" s="20" t="s">
        <v>50</v>
      </c>
      <c r="L12" s="12" t="str">
        <f>Text!A181</f>
        <v>Kreditoren</v>
      </c>
      <c r="O12" s="12">
        <f>'Monatliche Ausgaben'!P7</f>
        <v>0</v>
      </c>
    </row>
    <row r="13" spans="1:15" s="12" customFormat="1" ht="14.25">
      <c r="A13" s="12" t="s">
        <v>34</v>
      </c>
      <c r="B13" s="12" t="str">
        <f>+Text!A163</f>
        <v>Kontokorrent Kreditor (passiv)</v>
      </c>
      <c r="D13" s="13"/>
      <c r="K13" s="20" t="s">
        <v>50</v>
      </c>
      <c r="L13" s="12" t="str">
        <f>B13</f>
        <v>Kontokorrent Kreditor (passiv)</v>
      </c>
      <c r="O13" s="13"/>
    </row>
    <row r="14" spans="1:15" s="12" customFormat="1" ht="14.25" customHeight="1">
      <c r="A14" s="12" t="s">
        <v>34</v>
      </c>
      <c r="B14" s="210"/>
      <c r="D14" s="13"/>
      <c r="G14" s="213"/>
      <c r="K14" s="20" t="s">
        <v>50</v>
      </c>
      <c r="L14" s="210"/>
      <c r="M14" s="210"/>
      <c r="O14" s="13"/>
    </row>
    <row r="15" s="12" customFormat="1" ht="6.75" customHeight="1">
      <c r="D15" s="14"/>
    </row>
    <row r="16" s="12" customFormat="1" ht="6.75" customHeight="1"/>
    <row r="17" spans="1:15" s="12" customFormat="1" ht="18" customHeight="1">
      <c r="A17" s="126" t="str">
        <f>+Text!A177</f>
        <v>Nettomonetäres Umlaufvermögen zu Beginn</v>
      </c>
      <c r="B17" s="15"/>
      <c r="D17" s="203">
        <f>D9+D11-D13-D12-D14</f>
        <v>0</v>
      </c>
      <c r="L17" s="126" t="str">
        <f>+Text!A183</f>
        <v>Nettomonetäres Umlaufvermögen am Ende</v>
      </c>
      <c r="O17" s="203">
        <f>O9+O11-O12-O13-O14</f>
        <v>0</v>
      </c>
    </row>
    <row r="18" s="12" customFormat="1" ht="5.25" customHeight="1">
      <c r="D18" s="12" t="s">
        <v>8</v>
      </c>
    </row>
    <row r="19" s="12" customFormat="1" ht="14.25" customHeight="1"/>
    <row r="20" s="12" customFormat="1" ht="14.25">
      <c r="C20" s="15"/>
    </row>
    <row r="21" spans="1:15" s="12" customFormat="1" ht="15.75">
      <c r="A21" s="10" t="str">
        <f>+Text!A165</f>
        <v>Veränderung der Liquidität</v>
      </c>
      <c r="D21" s="16" t="str">
        <f>+Text!A6</f>
        <v>Monat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3:15" s="6" customFormat="1" ht="21" customHeight="1">
      <c r="C22" s="31"/>
      <c r="D22" s="3" t="str">
        <f>+'Monatliche Einnahmen'!D5</f>
        <v>Jan.</v>
      </c>
      <c r="E22" s="4" t="str">
        <f>+'Monatliche Einnahmen'!E5</f>
        <v>Feb. </v>
      </c>
      <c r="F22" s="4" t="str">
        <f>+'Monatliche Einnahmen'!F5</f>
        <v>März</v>
      </c>
      <c r="G22" s="4" t="str">
        <f>+'Monatliche Einnahmen'!G5</f>
        <v>April</v>
      </c>
      <c r="H22" s="4" t="str">
        <f>+'Monatliche Einnahmen'!H5</f>
        <v>Mai</v>
      </c>
      <c r="I22" s="4" t="str">
        <f>+'Monatliche Einnahmen'!I5</f>
        <v>Juni </v>
      </c>
      <c r="J22" s="4" t="str">
        <f>+'Monatliche Einnahmen'!J5</f>
        <v>Juli</v>
      </c>
      <c r="K22" s="4" t="str">
        <f>+'Monatliche Einnahmen'!K5</f>
        <v>Aug. </v>
      </c>
      <c r="L22" s="4" t="str">
        <f>+'Monatliche Einnahmen'!L5</f>
        <v>Sep. </v>
      </c>
      <c r="M22" s="4" t="str">
        <f>+'Monatliche Einnahmen'!M5</f>
        <v>Okt. </v>
      </c>
      <c r="N22" s="4" t="str">
        <f>+'Monatliche Einnahmen'!N5</f>
        <v>Nov. </v>
      </c>
      <c r="O22" s="4" t="str">
        <f>+'Monatliche Einnahmen'!O5</f>
        <v>Dez. </v>
      </c>
    </row>
    <row r="23" spans="1:3" s="12" customFormat="1" ht="14.25">
      <c r="A23" s="15" t="str">
        <f>+Text!A166</f>
        <v>Ausgangslage</v>
      </c>
      <c r="C23" s="17">
        <f>D9</f>
        <v>0</v>
      </c>
    </row>
    <row r="24" s="12" customFormat="1" ht="14.25">
      <c r="A24" s="15"/>
    </row>
    <row r="25" s="12" customFormat="1" ht="14.25">
      <c r="A25" s="12" t="str">
        <f>+Text!A167</f>
        <v>Einnahmen</v>
      </c>
    </row>
    <row r="26" spans="1:15" s="12" customFormat="1" ht="14.25">
      <c r="A26" s="112" t="s">
        <v>9</v>
      </c>
      <c r="B26" s="85" t="str">
        <f>Text!A25</f>
        <v>Pflanzenbau</v>
      </c>
      <c r="C26" s="76"/>
      <c r="D26" s="83">
        <f>'Monatliche Einnahmen'!D19</f>
        <v>0</v>
      </c>
      <c r="E26" s="83">
        <f>'Monatliche Einnahmen'!E19</f>
        <v>0</v>
      </c>
      <c r="F26" s="83">
        <f>'Monatliche Einnahmen'!F19</f>
        <v>0</v>
      </c>
      <c r="G26" s="83">
        <f>'Monatliche Einnahmen'!G19</f>
        <v>0</v>
      </c>
      <c r="H26" s="83">
        <f>'Monatliche Einnahmen'!H19</f>
        <v>0</v>
      </c>
      <c r="I26" s="83">
        <f>'Monatliche Einnahmen'!I19</f>
        <v>0</v>
      </c>
      <c r="J26" s="83">
        <f>'Monatliche Einnahmen'!J19</f>
        <v>0</v>
      </c>
      <c r="K26" s="83">
        <f>'Monatliche Einnahmen'!K19</f>
        <v>0</v>
      </c>
      <c r="L26" s="83">
        <f>'Monatliche Einnahmen'!L19</f>
        <v>0</v>
      </c>
      <c r="M26" s="83">
        <f>'Monatliche Einnahmen'!M19</f>
        <v>0</v>
      </c>
      <c r="N26" s="83">
        <f>'Monatliche Einnahmen'!N19</f>
        <v>0</v>
      </c>
      <c r="O26" s="113">
        <f>'Monatliche Einnahmen'!O19</f>
        <v>0</v>
      </c>
    </row>
    <row r="27" spans="1:15" s="12" customFormat="1" ht="14.25">
      <c r="A27" s="114" t="s">
        <v>9</v>
      </c>
      <c r="B27" s="72" t="str">
        <f>Text!A128</f>
        <v>Spezialkulturen</v>
      </c>
      <c r="C27" s="77"/>
      <c r="D27" s="78">
        <f>'Monatliche Einnahmen'!D24</f>
        <v>0</v>
      </c>
      <c r="E27" s="78">
        <f>'Monatliche Einnahmen'!E24</f>
        <v>0</v>
      </c>
      <c r="F27" s="78">
        <f>'Monatliche Einnahmen'!F24</f>
        <v>0</v>
      </c>
      <c r="G27" s="78">
        <f>'Monatliche Einnahmen'!G24</f>
        <v>0</v>
      </c>
      <c r="H27" s="78">
        <f>'Monatliche Einnahmen'!H24</f>
        <v>0</v>
      </c>
      <c r="I27" s="78">
        <f>'Monatliche Einnahmen'!I24</f>
        <v>0</v>
      </c>
      <c r="J27" s="78">
        <f>'Monatliche Einnahmen'!J24</f>
        <v>0</v>
      </c>
      <c r="K27" s="78">
        <f>'Monatliche Einnahmen'!K24</f>
        <v>0</v>
      </c>
      <c r="L27" s="78">
        <f>'Monatliche Einnahmen'!L24</f>
        <v>0</v>
      </c>
      <c r="M27" s="78">
        <f>'Monatliche Einnahmen'!M24</f>
        <v>0</v>
      </c>
      <c r="N27" s="78">
        <f>'Monatliche Einnahmen'!N24</f>
        <v>0</v>
      </c>
      <c r="O27" s="79">
        <f>'Monatliche Einnahmen'!O24</f>
        <v>0</v>
      </c>
    </row>
    <row r="28" spans="1:15" s="12" customFormat="1" ht="14.25">
      <c r="A28" s="114" t="s">
        <v>9</v>
      </c>
      <c r="B28" s="72" t="str">
        <f>Text!A113</f>
        <v>Tierhaltung</v>
      </c>
      <c r="C28" s="77"/>
      <c r="D28" s="78">
        <f>'Monatliche Einnahmen'!D31</f>
        <v>0</v>
      </c>
      <c r="E28" s="78">
        <f>'Monatliche Einnahmen'!E31</f>
        <v>0</v>
      </c>
      <c r="F28" s="78">
        <f>'Monatliche Einnahmen'!F31</f>
        <v>0</v>
      </c>
      <c r="G28" s="78">
        <f>'Monatliche Einnahmen'!G31</f>
        <v>0</v>
      </c>
      <c r="H28" s="78">
        <f>'Monatliche Einnahmen'!H31</f>
        <v>0</v>
      </c>
      <c r="I28" s="78">
        <f>'Monatliche Einnahmen'!I31</f>
        <v>0</v>
      </c>
      <c r="J28" s="78">
        <f>'Monatliche Einnahmen'!J31</f>
        <v>0</v>
      </c>
      <c r="K28" s="78">
        <f>'Monatliche Einnahmen'!K31</f>
        <v>0</v>
      </c>
      <c r="L28" s="78">
        <f>'Monatliche Einnahmen'!L31</f>
        <v>0</v>
      </c>
      <c r="M28" s="78">
        <f>'Monatliche Einnahmen'!M31</f>
        <v>0</v>
      </c>
      <c r="N28" s="78">
        <f>'Monatliche Einnahmen'!N31</f>
        <v>0</v>
      </c>
      <c r="O28" s="79">
        <f>'Monatliche Einnahmen'!O31</f>
        <v>0</v>
      </c>
    </row>
    <row r="29" spans="1:15" s="12" customFormat="1" ht="14.25">
      <c r="A29" s="114" t="s">
        <v>9</v>
      </c>
      <c r="B29" s="72" t="str">
        <f>Text!A124</f>
        <v>Andere Tierproduktionen</v>
      </c>
      <c r="C29" s="72"/>
      <c r="D29" s="78">
        <f>'Monatliche Einnahmen'!D36</f>
        <v>0</v>
      </c>
      <c r="E29" s="78">
        <f>'Monatliche Einnahmen'!E36</f>
        <v>0</v>
      </c>
      <c r="F29" s="78">
        <f>'Monatliche Einnahmen'!F36</f>
        <v>0</v>
      </c>
      <c r="G29" s="78">
        <f>'Monatliche Einnahmen'!G36</f>
        <v>0</v>
      </c>
      <c r="H29" s="78">
        <f>'Monatliche Einnahmen'!H36</f>
        <v>0</v>
      </c>
      <c r="I29" s="78">
        <f>'Monatliche Einnahmen'!I36</f>
        <v>0</v>
      </c>
      <c r="J29" s="78">
        <f>'Monatliche Einnahmen'!J36</f>
        <v>0</v>
      </c>
      <c r="K29" s="78">
        <f>'Monatliche Einnahmen'!K36</f>
        <v>0</v>
      </c>
      <c r="L29" s="78">
        <f>'Monatliche Einnahmen'!L36</f>
        <v>0</v>
      </c>
      <c r="M29" s="78">
        <f>'Monatliche Einnahmen'!M36</f>
        <v>0</v>
      </c>
      <c r="N29" s="78">
        <f>'Monatliche Einnahmen'!N36</f>
        <v>0</v>
      </c>
      <c r="O29" s="79">
        <f>'Monatliche Einnahmen'!O36</f>
        <v>0</v>
      </c>
    </row>
    <row r="30" spans="1:15" s="12" customFormat="1" ht="14.25">
      <c r="A30" s="114" t="s">
        <v>9</v>
      </c>
      <c r="B30" s="72" t="str">
        <f>Text!A133</f>
        <v>Andere Einnahmen des Betriebes</v>
      </c>
      <c r="C30" s="77"/>
      <c r="D30" s="78">
        <f>'Monatliche Einnahmen'!D44</f>
        <v>0</v>
      </c>
      <c r="E30" s="78">
        <f>'Monatliche Einnahmen'!E44</f>
        <v>0</v>
      </c>
      <c r="F30" s="78">
        <f>'Monatliche Einnahmen'!F44</f>
        <v>0</v>
      </c>
      <c r="G30" s="78">
        <f>'Monatliche Einnahmen'!G44</f>
        <v>0</v>
      </c>
      <c r="H30" s="78">
        <f>'Monatliche Einnahmen'!H44</f>
        <v>0</v>
      </c>
      <c r="I30" s="78">
        <f>'Monatliche Einnahmen'!I44</f>
        <v>0</v>
      </c>
      <c r="J30" s="78">
        <f>'Monatliche Einnahmen'!J44</f>
        <v>0</v>
      </c>
      <c r="K30" s="78">
        <f>'Monatliche Einnahmen'!K44</f>
        <v>0</v>
      </c>
      <c r="L30" s="78">
        <f>'Monatliche Einnahmen'!L44</f>
        <v>0</v>
      </c>
      <c r="M30" s="78">
        <f>'Monatliche Einnahmen'!M44</f>
        <v>0</v>
      </c>
      <c r="N30" s="78">
        <f>'Monatliche Einnahmen'!N44</f>
        <v>0</v>
      </c>
      <c r="O30" s="79">
        <f>'Monatliche Einnahmen'!O44</f>
        <v>0</v>
      </c>
    </row>
    <row r="31" spans="1:15" s="12" customFormat="1" ht="14.25">
      <c r="A31" s="114" t="s">
        <v>9</v>
      </c>
      <c r="B31" s="72" t="str">
        <f>Text!A140</f>
        <v>Private Nebeneinkommen</v>
      </c>
      <c r="C31" s="77"/>
      <c r="D31" s="78">
        <f>'Monatliche Einnahmen'!D51</f>
        <v>0</v>
      </c>
      <c r="E31" s="78">
        <f>'Monatliche Einnahmen'!E51</f>
        <v>0</v>
      </c>
      <c r="F31" s="78">
        <f>'Monatliche Einnahmen'!F51</f>
        <v>0</v>
      </c>
      <c r="G31" s="78">
        <f>'Monatliche Einnahmen'!G51</f>
        <v>0</v>
      </c>
      <c r="H31" s="78">
        <f>'Monatliche Einnahmen'!H51</f>
        <v>0</v>
      </c>
      <c r="I31" s="78">
        <f>'Monatliche Einnahmen'!I51</f>
        <v>0</v>
      </c>
      <c r="J31" s="78">
        <f>'Monatliche Einnahmen'!J51</f>
        <v>0</v>
      </c>
      <c r="K31" s="78">
        <f>'Monatliche Einnahmen'!K51</f>
        <v>0</v>
      </c>
      <c r="L31" s="78">
        <f>'Monatliche Einnahmen'!L51</f>
        <v>0</v>
      </c>
      <c r="M31" s="78">
        <f>'Monatliche Einnahmen'!M51</f>
        <v>0</v>
      </c>
      <c r="N31" s="78">
        <f>'Monatliche Einnahmen'!N51</f>
        <v>0</v>
      </c>
      <c r="O31" s="79">
        <f>'Monatliche Einnahmen'!O51</f>
        <v>0</v>
      </c>
    </row>
    <row r="32" spans="1:15" s="12" customFormat="1" ht="14.25">
      <c r="A32" s="115" t="s">
        <v>9</v>
      </c>
      <c r="B32" s="120" t="str">
        <f>Text!A147</f>
        <v>Desinvestitionnen, Finanzierungbereich </v>
      </c>
      <c r="C32" s="80"/>
      <c r="D32" s="84">
        <f>'Monatliche Einnahmen'!D61</f>
        <v>0</v>
      </c>
      <c r="E32" s="84">
        <f>'Monatliche Einnahmen'!E61</f>
        <v>0</v>
      </c>
      <c r="F32" s="84">
        <f>'Monatliche Einnahmen'!F61</f>
        <v>0</v>
      </c>
      <c r="G32" s="84">
        <f>'Monatliche Einnahmen'!G61</f>
        <v>0</v>
      </c>
      <c r="H32" s="84">
        <f>'Monatliche Einnahmen'!H61</f>
        <v>0</v>
      </c>
      <c r="I32" s="84">
        <f>'Monatliche Einnahmen'!I61</f>
        <v>0</v>
      </c>
      <c r="J32" s="84">
        <f>'Monatliche Einnahmen'!J61</f>
        <v>0</v>
      </c>
      <c r="K32" s="84">
        <f>'Monatliche Einnahmen'!K61</f>
        <v>0</v>
      </c>
      <c r="L32" s="84">
        <f>'Monatliche Einnahmen'!L61</f>
        <v>0</v>
      </c>
      <c r="M32" s="84">
        <f>'Monatliche Einnahmen'!M61</f>
        <v>0</v>
      </c>
      <c r="N32" s="84">
        <f>'Monatliche Einnahmen'!N61</f>
        <v>0</v>
      </c>
      <c r="O32" s="116">
        <f>'Monatliche Einnahmen'!O61</f>
        <v>0</v>
      </c>
    </row>
    <row r="33" spans="2:15" s="12" customFormat="1" ht="14.25">
      <c r="B33" s="48"/>
      <c r="C33" s="18"/>
      <c r="D33" s="19">
        <f>'Monatliche Einnahmen'!D63</f>
        <v>0</v>
      </c>
      <c r="E33" s="19">
        <f>'Monatliche Einnahmen'!E63</f>
        <v>0</v>
      </c>
      <c r="F33" s="19">
        <f>'Monatliche Einnahmen'!F63</f>
        <v>0</v>
      </c>
      <c r="G33" s="19">
        <f>'Monatliche Einnahmen'!G63</f>
        <v>0</v>
      </c>
      <c r="H33" s="19">
        <f>'Monatliche Einnahmen'!H63</f>
        <v>0</v>
      </c>
      <c r="I33" s="19">
        <f>'Monatliche Einnahmen'!I63</f>
        <v>0</v>
      </c>
      <c r="J33" s="19">
        <f>'Monatliche Einnahmen'!J63</f>
        <v>0</v>
      </c>
      <c r="K33" s="19">
        <f>'Monatliche Einnahmen'!K63</f>
        <v>0</v>
      </c>
      <c r="L33" s="19">
        <f>'Monatliche Einnahmen'!L63</f>
        <v>0</v>
      </c>
      <c r="M33" s="19">
        <f>'Monatliche Einnahmen'!M63</f>
        <v>0</v>
      </c>
      <c r="N33" s="19">
        <f>'Monatliche Einnahmen'!N63</f>
        <v>0</v>
      </c>
      <c r="O33" s="19">
        <f>'Monatliche Einnahmen'!O63</f>
        <v>0</v>
      </c>
    </row>
    <row r="34" spans="2:15" s="12" customFormat="1" ht="6" customHeight="1">
      <c r="B34" s="48"/>
      <c r="C34" s="18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12" customFormat="1" ht="14.25">
      <c r="A35" s="22" t="str">
        <f>+Text!A168</f>
        <v>Ausgaben</v>
      </c>
      <c r="B35" s="22"/>
      <c r="C35" s="81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</row>
    <row r="36" spans="1:15" s="12" customFormat="1" ht="14.25">
      <c r="A36" s="75" t="s">
        <v>9</v>
      </c>
      <c r="B36" s="74" t="str">
        <f>Text!A109</f>
        <v>Pflanzenbau</v>
      </c>
      <c r="C36" s="73"/>
      <c r="D36" s="75">
        <f>'Monatliche Ausgaben'!D17</f>
        <v>0</v>
      </c>
      <c r="E36" s="75">
        <f>'Monatliche Ausgaben'!E17</f>
        <v>0</v>
      </c>
      <c r="F36" s="75">
        <f>'Monatliche Ausgaben'!F17</f>
        <v>0</v>
      </c>
      <c r="G36" s="75">
        <f>'Monatliche Ausgaben'!G17</f>
        <v>0</v>
      </c>
      <c r="H36" s="75">
        <f>'Monatliche Ausgaben'!H17</f>
        <v>0</v>
      </c>
      <c r="I36" s="75">
        <f>'Monatliche Ausgaben'!I17</f>
        <v>0</v>
      </c>
      <c r="J36" s="75">
        <f>'Monatliche Ausgaben'!J17</f>
        <v>0</v>
      </c>
      <c r="K36" s="75">
        <f>'Monatliche Ausgaben'!K17</f>
        <v>0</v>
      </c>
      <c r="L36" s="75">
        <f>'Monatliche Ausgaben'!L17</f>
        <v>0</v>
      </c>
      <c r="M36" s="75">
        <f>'Monatliche Ausgaben'!M17</f>
        <v>0</v>
      </c>
      <c r="N36" s="75">
        <f>'Monatliche Ausgaben'!N17</f>
        <v>0</v>
      </c>
      <c r="O36" s="75">
        <f>'Monatliche Ausgaben'!O17</f>
        <v>0</v>
      </c>
    </row>
    <row r="37" spans="1:15" s="12" customFormat="1" ht="14.25">
      <c r="A37" s="75" t="s">
        <v>9</v>
      </c>
      <c r="B37" s="74" t="s">
        <v>229</v>
      </c>
      <c r="C37" s="73"/>
      <c r="D37" s="75">
        <f>'Monatliche Ausgaben'!D26</f>
        <v>0</v>
      </c>
      <c r="E37" s="75">
        <f>'Monatliche Ausgaben'!E26</f>
        <v>0</v>
      </c>
      <c r="F37" s="75">
        <f>'Monatliche Ausgaben'!F26</f>
        <v>0</v>
      </c>
      <c r="G37" s="75">
        <f>'Monatliche Ausgaben'!G26</f>
        <v>0</v>
      </c>
      <c r="H37" s="75">
        <f>'Monatliche Ausgaben'!H26</f>
        <v>0</v>
      </c>
      <c r="I37" s="75">
        <f>'Monatliche Ausgaben'!I26</f>
        <v>0</v>
      </c>
      <c r="J37" s="75">
        <f>'Monatliche Ausgaben'!J26</f>
        <v>0</v>
      </c>
      <c r="K37" s="75">
        <f>'Monatliche Ausgaben'!K26</f>
        <v>0</v>
      </c>
      <c r="L37" s="75">
        <f>'Monatliche Ausgaben'!L26</f>
        <v>0</v>
      </c>
      <c r="M37" s="75">
        <f>'Monatliche Ausgaben'!M26</f>
        <v>0</v>
      </c>
      <c r="N37" s="75">
        <f>'Monatliche Ausgaben'!N26</f>
        <v>0</v>
      </c>
      <c r="O37" s="75">
        <f>'Monatliche Ausgaben'!O26</f>
        <v>0</v>
      </c>
    </row>
    <row r="38" spans="1:15" s="12" customFormat="1" ht="14.25">
      <c r="A38" s="75" t="s">
        <v>9</v>
      </c>
      <c r="B38" s="74" t="str">
        <f>Text!A41</f>
        <v>Andere Direktkosten</v>
      </c>
      <c r="C38" s="73"/>
      <c r="D38" s="75">
        <f>'Monatliche Ausgaben'!D30</f>
        <v>0</v>
      </c>
      <c r="E38" s="75">
        <f>'Monatliche Ausgaben'!E30</f>
        <v>0</v>
      </c>
      <c r="F38" s="75">
        <f>'Monatliche Ausgaben'!F30</f>
        <v>0</v>
      </c>
      <c r="G38" s="75">
        <f>'Monatliche Ausgaben'!G30</f>
        <v>0</v>
      </c>
      <c r="H38" s="75">
        <f>'Monatliche Ausgaben'!H30</f>
        <v>0</v>
      </c>
      <c r="I38" s="75">
        <f>'Monatliche Ausgaben'!I30</f>
        <v>0</v>
      </c>
      <c r="J38" s="75">
        <f>'Monatliche Ausgaben'!J30</f>
        <v>0</v>
      </c>
      <c r="K38" s="75">
        <f>'Monatliche Ausgaben'!K30</f>
        <v>0</v>
      </c>
      <c r="L38" s="75">
        <f>'Monatliche Ausgaben'!L30</f>
        <v>0</v>
      </c>
      <c r="M38" s="75">
        <f>'Monatliche Ausgaben'!M30</f>
        <v>0</v>
      </c>
      <c r="N38" s="75">
        <f>'Monatliche Ausgaben'!N30</f>
        <v>0</v>
      </c>
      <c r="O38" s="75">
        <f>'Monatliche Ausgaben'!O30</f>
        <v>0</v>
      </c>
    </row>
    <row r="39" spans="1:15" s="12" customFormat="1" ht="14.25">
      <c r="A39" s="75" t="s">
        <v>9</v>
      </c>
      <c r="B39" s="74" t="str">
        <f>Text!A45</f>
        <v>Personnalaufwand</v>
      </c>
      <c r="C39" s="73"/>
      <c r="D39" s="75">
        <f>'Monatliche Ausgaben'!D35</f>
        <v>0</v>
      </c>
      <c r="E39" s="75">
        <f>'Monatliche Ausgaben'!E35</f>
        <v>0</v>
      </c>
      <c r="F39" s="75">
        <f>'Monatliche Ausgaben'!F35</f>
        <v>0</v>
      </c>
      <c r="G39" s="75">
        <f>'Monatliche Ausgaben'!G35</f>
        <v>0</v>
      </c>
      <c r="H39" s="75">
        <f>'Monatliche Ausgaben'!H35</f>
        <v>0</v>
      </c>
      <c r="I39" s="75">
        <f>'Monatliche Ausgaben'!I35</f>
        <v>0</v>
      </c>
      <c r="J39" s="75">
        <f>'Monatliche Ausgaben'!J35</f>
        <v>0</v>
      </c>
      <c r="K39" s="75">
        <f>'Monatliche Ausgaben'!K35</f>
        <v>0</v>
      </c>
      <c r="L39" s="75">
        <f>'Monatliche Ausgaben'!L35</f>
        <v>0</v>
      </c>
      <c r="M39" s="75">
        <f>'Monatliche Ausgaben'!M35</f>
        <v>0</v>
      </c>
      <c r="N39" s="75">
        <f>'Monatliche Ausgaben'!N35</f>
        <v>0</v>
      </c>
      <c r="O39" s="75">
        <f>'Monatliche Ausgaben'!O35</f>
        <v>0</v>
      </c>
    </row>
    <row r="40" spans="1:15" s="12" customFormat="1" ht="14.25">
      <c r="A40" s="75" t="s">
        <v>9</v>
      </c>
      <c r="B40" s="74" t="str">
        <f>Text!A51</f>
        <v>Sonstiger Betriebsaufwand</v>
      </c>
      <c r="C40" s="73"/>
      <c r="D40" s="75">
        <f>'Monatliche Ausgaben'!D83</f>
        <v>0</v>
      </c>
      <c r="E40" s="75">
        <f>'Monatliche Ausgaben'!E83</f>
        <v>0</v>
      </c>
      <c r="F40" s="75">
        <f>'Monatliche Ausgaben'!F83</f>
        <v>0</v>
      </c>
      <c r="G40" s="75">
        <f>'Monatliche Ausgaben'!G83</f>
        <v>0</v>
      </c>
      <c r="H40" s="75">
        <f>'Monatliche Ausgaben'!H83</f>
        <v>0</v>
      </c>
      <c r="I40" s="75">
        <f>'Monatliche Ausgaben'!I83</f>
        <v>0</v>
      </c>
      <c r="J40" s="75">
        <f>'Monatliche Ausgaben'!J83</f>
        <v>0</v>
      </c>
      <c r="K40" s="75">
        <f>'Monatliche Ausgaben'!K83</f>
        <v>0</v>
      </c>
      <c r="L40" s="75">
        <f>'Monatliche Ausgaben'!L83</f>
        <v>0</v>
      </c>
      <c r="M40" s="75">
        <f>'Monatliche Ausgaben'!M83</f>
        <v>0</v>
      </c>
      <c r="N40" s="75">
        <f>'Monatliche Ausgaben'!N83</f>
        <v>0</v>
      </c>
      <c r="O40" s="75">
        <f>'Monatliche Ausgaben'!O83</f>
        <v>0</v>
      </c>
    </row>
    <row r="41" spans="1:15" s="12" customFormat="1" ht="14.25">
      <c r="A41" s="75" t="s">
        <v>9</v>
      </c>
      <c r="B41" s="74" t="str">
        <f>Text!A85</f>
        <v>Private Ausgaben</v>
      </c>
      <c r="C41" s="73"/>
      <c r="D41" s="75">
        <f>'Monatliche Ausgaben'!D98</f>
        <v>0</v>
      </c>
      <c r="E41" s="75">
        <f>'Monatliche Ausgaben'!E98</f>
        <v>0</v>
      </c>
      <c r="F41" s="75">
        <f>'Monatliche Ausgaben'!F98</f>
        <v>0</v>
      </c>
      <c r="G41" s="75">
        <f>'Monatliche Ausgaben'!G98</f>
        <v>0</v>
      </c>
      <c r="H41" s="75">
        <f>'Monatliche Ausgaben'!H98</f>
        <v>0</v>
      </c>
      <c r="I41" s="75">
        <f>'Monatliche Ausgaben'!I98</f>
        <v>0</v>
      </c>
      <c r="J41" s="75">
        <f>'Monatliche Ausgaben'!J98</f>
        <v>0</v>
      </c>
      <c r="K41" s="75">
        <f>'Monatliche Ausgaben'!K98</f>
        <v>0</v>
      </c>
      <c r="L41" s="75">
        <f>'Monatliche Ausgaben'!L98</f>
        <v>0</v>
      </c>
      <c r="M41" s="75">
        <f>'Monatliche Ausgaben'!M98</f>
        <v>0</v>
      </c>
      <c r="N41" s="75">
        <f>'Monatliche Ausgaben'!N98</f>
        <v>0</v>
      </c>
      <c r="O41" s="75">
        <f>'Monatliche Ausgaben'!O98</f>
        <v>0</v>
      </c>
    </row>
    <row r="42" spans="1:15" s="12" customFormat="1" ht="14.25">
      <c r="A42" s="212" t="s">
        <v>9</v>
      </c>
      <c r="B42" s="86" t="str">
        <f>Text!A95</f>
        <v>Investitionen, Finanzierungsbereich</v>
      </c>
      <c r="C42" s="87"/>
      <c r="D42" s="86">
        <f>'Monatliche Ausgaben'!D117</f>
        <v>0</v>
      </c>
      <c r="E42" s="86">
        <f>'Monatliche Ausgaben'!E117</f>
        <v>0</v>
      </c>
      <c r="F42" s="86">
        <f>'Monatliche Ausgaben'!F117</f>
        <v>0</v>
      </c>
      <c r="G42" s="86">
        <f>'Monatliche Ausgaben'!G117</f>
        <v>0</v>
      </c>
      <c r="H42" s="86">
        <f>'Monatliche Ausgaben'!H117</f>
        <v>0</v>
      </c>
      <c r="I42" s="86">
        <f>'Monatliche Ausgaben'!I117</f>
        <v>0</v>
      </c>
      <c r="J42" s="86">
        <f>'Monatliche Ausgaben'!J117</f>
        <v>0</v>
      </c>
      <c r="K42" s="86">
        <f>'Monatliche Ausgaben'!K117</f>
        <v>0</v>
      </c>
      <c r="L42" s="86">
        <f>'Monatliche Ausgaben'!L117</f>
        <v>0</v>
      </c>
      <c r="M42" s="86">
        <f>'Monatliche Ausgaben'!M117</f>
        <v>0</v>
      </c>
      <c r="N42" s="86">
        <f>'Monatliche Ausgaben'!N117</f>
        <v>0</v>
      </c>
      <c r="O42" s="86">
        <f>'Monatliche Ausgaben'!O117</f>
        <v>0</v>
      </c>
    </row>
    <row r="43" spans="3:15" s="12" customFormat="1" ht="14.25">
      <c r="C43" s="18"/>
      <c r="D43" s="19">
        <f>+'Monatliche Ausgaben'!D119</f>
        <v>0</v>
      </c>
      <c r="E43" s="19">
        <f>+'Monatliche Ausgaben'!E119</f>
        <v>0</v>
      </c>
      <c r="F43" s="19">
        <f>+'Monatliche Ausgaben'!F119</f>
        <v>0</v>
      </c>
      <c r="G43" s="19">
        <f>+'Monatliche Ausgaben'!G119</f>
        <v>0</v>
      </c>
      <c r="H43" s="19">
        <f>+'Monatliche Ausgaben'!H119</f>
        <v>0</v>
      </c>
      <c r="I43" s="19">
        <f>+'Monatliche Ausgaben'!I119</f>
        <v>0</v>
      </c>
      <c r="J43" s="19">
        <f>+'Monatliche Ausgaben'!J119</f>
        <v>0</v>
      </c>
      <c r="K43" s="19">
        <f>+'Monatliche Ausgaben'!K119</f>
        <v>0</v>
      </c>
      <c r="L43" s="19">
        <f>+'Monatliche Ausgaben'!L119</f>
        <v>0</v>
      </c>
      <c r="M43" s="19">
        <f>+'Monatliche Ausgaben'!M119</f>
        <v>0</v>
      </c>
      <c r="N43" s="19">
        <f>+'Monatliche Ausgaben'!N119</f>
        <v>0</v>
      </c>
      <c r="O43" s="19">
        <f>+'Monatliche Ausgaben'!O119</f>
        <v>0</v>
      </c>
    </row>
    <row r="44" spans="3:19" s="12" customFormat="1" ht="14.25">
      <c r="C44" s="18"/>
      <c r="D44" s="20">
        <f>-D43</f>
        <v>0</v>
      </c>
      <c r="E44" s="20">
        <f aca="true" t="shared" si="0" ref="E44:O44">-E43</f>
        <v>0</v>
      </c>
      <c r="F44" s="20">
        <f t="shared" si="0"/>
        <v>0</v>
      </c>
      <c r="G44" s="20">
        <f t="shared" si="0"/>
        <v>0</v>
      </c>
      <c r="H44" s="20">
        <f t="shared" si="0"/>
        <v>0</v>
      </c>
      <c r="I44" s="20">
        <f t="shared" si="0"/>
        <v>0</v>
      </c>
      <c r="J44" s="20">
        <f t="shared" si="0"/>
        <v>0</v>
      </c>
      <c r="K44" s="20">
        <f t="shared" si="0"/>
        <v>0</v>
      </c>
      <c r="L44" s="20">
        <f t="shared" si="0"/>
        <v>0</v>
      </c>
      <c r="M44" s="20">
        <f t="shared" si="0"/>
        <v>0</v>
      </c>
      <c r="N44" s="20">
        <f t="shared" si="0"/>
        <v>0</v>
      </c>
      <c r="O44" s="20">
        <f t="shared" si="0"/>
        <v>0</v>
      </c>
      <c r="S44" s="213"/>
    </row>
    <row r="45" spans="3:15" s="12" customFormat="1" ht="6" customHeight="1">
      <c r="C45" s="18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7" s="21" customFormat="1" ht="15">
      <c r="A46" s="21" t="str">
        <f>+Text!A169</f>
        <v>Saldo</v>
      </c>
      <c r="C46" s="18"/>
      <c r="D46" s="203">
        <f aca="true" t="shared" si="1" ref="D46:N46">D33-D43</f>
        <v>0</v>
      </c>
      <c r="E46" s="203">
        <f>E33-E43</f>
        <v>0</v>
      </c>
      <c r="F46" s="203">
        <f t="shared" si="1"/>
        <v>0</v>
      </c>
      <c r="G46" s="203">
        <f t="shared" si="1"/>
        <v>0</v>
      </c>
      <c r="H46" s="203">
        <f t="shared" si="1"/>
        <v>0</v>
      </c>
      <c r="I46" s="203">
        <f t="shared" si="1"/>
        <v>0</v>
      </c>
      <c r="J46" s="203">
        <f t="shared" si="1"/>
        <v>0</v>
      </c>
      <c r="K46" s="203">
        <f t="shared" si="1"/>
        <v>0</v>
      </c>
      <c r="L46" s="203">
        <f t="shared" si="1"/>
        <v>0</v>
      </c>
      <c r="M46" s="203">
        <f t="shared" si="1"/>
        <v>0</v>
      </c>
      <c r="N46" s="203">
        <f t="shared" si="1"/>
        <v>0</v>
      </c>
      <c r="O46" s="203">
        <f>O33-O43</f>
        <v>0</v>
      </c>
      <c r="Q46" s="12"/>
    </row>
    <row r="47" spans="1:15" s="12" customFormat="1" ht="18" customHeight="1">
      <c r="A47" s="12" t="str">
        <f>+Text!A170</f>
        <v>Kumulierte Salden (ohne Zinsen)</v>
      </c>
      <c r="C47" s="18"/>
      <c r="D47" s="19">
        <f>D33-D43+C23</f>
        <v>0</v>
      </c>
      <c r="E47" s="19">
        <f aca="true" t="shared" si="2" ref="E47:N47">E33-E43+D47</f>
        <v>0</v>
      </c>
      <c r="F47" s="19">
        <f t="shared" si="2"/>
        <v>0</v>
      </c>
      <c r="G47" s="19">
        <f t="shared" si="2"/>
        <v>0</v>
      </c>
      <c r="H47" s="19">
        <f t="shared" si="2"/>
        <v>0</v>
      </c>
      <c r="I47" s="19">
        <f t="shared" si="2"/>
        <v>0</v>
      </c>
      <c r="J47" s="19">
        <f t="shared" si="2"/>
        <v>0</v>
      </c>
      <c r="K47" s="19">
        <f t="shared" si="2"/>
        <v>0</v>
      </c>
      <c r="L47" s="19">
        <f t="shared" si="2"/>
        <v>0</v>
      </c>
      <c r="M47" s="19">
        <f t="shared" si="2"/>
        <v>0</v>
      </c>
      <c r="N47" s="19">
        <f t="shared" si="2"/>
        <v>0</v>
      </c>
      <c r="O47" s="19">
        <f>O33-O43+N47</f>
        <v>0</v>
      </c>
    </row>
    <row r="48" s="12" customFormat="1" ht="14.25">
      <c r="C48" s="18"/>
    </row>
    <row r="49" spans="3:17" s="12" customFormat="1" ht="14.25">
      <c r="C49" s="18"/>
      <c r="Q49" s="12">
        <f>O47-O55</f>
        <v>0</v>
      </c>
    </row>
    <row r="50" spans="2:3" s="12" customFormat="1" ht="14.25" customHeight="1">
      <c r="B50" s="12" t="str">
        <f>+Text!B171</f>
        <v>Taux d'intérêt débiteur</v>
      </c>
      <c r="C50" s="5"/>
    </row>
    <row r="51" spans="2:3" s="12" customFormat="1" ht="14.25">
      <c r="B51" s="12" t="str">
        <f>+Text!B172</f>
        <v>Taux d'intérêt créancier</v>
      </c>
      <c r="C51" s="5"/>
    </row>
    <row r="52" s="12" customFormat="1" ht="6.75" customHeight="1"/>
    <row r="53" spans="1:15" s="12" customFormat="1" ht="14.25" customHeight="1">
      <c r="A53" s="12" t="s">
        <v>34</v>
      </c>
      <c r="B53" s="12" t="str">
        <f>+Text!A173</f>
        <v>Debitorenzins</v>
      </c>
      <c r="C53" s="18"/>
      <c r="D53" s="19">
        <f>ABS(IF((C23+D46)&lt;0,(IPMT($C$50/12,1,12,((C23+D46)/2),0))))</f>
        <v>0</v>
      </c>
      <c r="E53" s="19">
        <f aca="true" t="shared" si="3" ref="E53:O53">ABS(IF((D55+E46)&lt;0,(IPMT($C$50/12,1,12,((D55+E46)/2),0))))</f>
        <v>0</v>
      </c>
      <c r="F53" s="19">
        <f t="shared" si="3"/>
        <v>0</v>
      </c>
      <c r="G53" s="19">
        <f t="shared" si="3"/>
        <v>0</v>
      </c>
      <c r="H53" s="19">
        <f t="shared" si="3"/>
        <v>0</v>
      </c>
      <c r="I53" s="19">
        <f t="shared" si="3"/>
        <v>0</v>
      </c>
      <c r="J53" s="19">
        <f t="shared" si="3"/>
        <v>0</v>
      </c>
      <c r="K53" s="19">
        <f t="shared" si="3"/>
        <v>0</v>
      </c>
      <c r="L53" s="19">
        <f t="shared" si="3"/>
        <v>0</v>
      </c>
      <c r="M53" s="19">
        <f t="shared" si="3"/>
        <v>0</v>
      </c>
      <c r="N53" s="19">
        <f t="shared" si="3"/>
        <v>0</v>
      </c>
      <c r="O53" s="19">
        <f t="shared" si="3"/>
        <v>0</v>
      </c>
    </row>
    <row r="54" spans="1:15" s="12" customFormat="1" ht="14.25">
      <c r="A54" s="12" t="s">
        <v>33</v>
      </c>
      <c r="B54" s="12" t="str">
        <f>+Text!A174</f>
        <v>Kreditorenzins</v>
      </c>
      <c r="C54" s="18"/>
      <c r="D54" s="19">
        <f>ABS(IF((C23+D46)&gt;0,(IPMT($C$51/12,1,12,((C23+D46)/2),0))))</f>
        <v>0</v>
      </c>
      <c r="E54" s="19">
        <f aca="true" t="shared" si="4" ref="E54:O54">ABS(IF((D55+E46)&gt;0,(IPMT($C$51/12,1,12,((D55+E46)/2),0))))</f>
        <v>0</v>
      </c>
      <c r="F54" s="19">
        <f t="shared" si="4"/>
        <v>0</v>
      </c>
      <c r="G54" s="19">
        <f t="shared" si="4"/>
        <v>0</v>
      </c>
      <c r="H54" s="19">
        <f t="shared" si="4"/>
        <v>0</v>
      </c>
      <c r="I54" s="19">
        <f t="shared" si="4"/>
        <v>0</v>
      </c>
      <c r="J54" s="19">
        <f t="shared" si="4"/>
        <v>0</v>
      </c>
      <c r="K54" s="19">
        <f t="shared" si="4"/>
        <v>0</v>
      </c>
      <c r="L54" s="19">
        <f t="shared" si="4"/>
        <v>0</v>
      </c>
      <c r="M54" s="19">
        <f t="shared" si="4"/>
        <v>0</v>
      </c>
      <c r="N54" s="19">
        <f t="shared" si="4"/>
        <v>0</v>
      </c>
      <c r="O54" s="19">
        <f t="shared" si="4"/>
        <v>0</v>
      </c>
    </row>
    <row r="55" spans="1:15" s="21" customFormat="1" ht="21.75" customHeight="1">
      <c r="A55" s="21" t="str">
        <f>+Text!A175</f>
        <v>Kumulierte Salden (mit Zinsen)</v>
      </c>
      <c r="C55" s="18"/>
      <c r="D55" s="203">
        <f>D47-D53+D54</f>
        <v>0</v>
      </c>
      <c r="E55" s="203">
        <f aca="true" t="shared" si="5" ref="E55:N55">E47-E53+E54</f>
        <v>0</v>
      </c>
      <c r="F55" s="203">
        <f t="shared" si="5"/>
        <v>0</v>
      </c>
      <c r="G55" s="203">
        <f t="shared" si="5"/>
        <v>0</v>
      </c>
      <c r="H55" s="203">
        <f t="shared" si="5"/>
        <v>0</v>
      </c>
      <c r="I55" s="203">
        <f t="shared" si="5"/>
        <v>0</v>
      </c>
      <c r="J55" s="203">
        <f t="shared" si="5"/>
        <v>0</v>
      </c>
      <c r="K55" s="203">
        <f t="shared" si="5"/>
        <v>0</v>
      </c>
      <c r="L55" s="203">
        <f t="shared" si="5"/>
        <v>0</v>
      </c>
      <c r="M55" s="203">
        <f t="shared" si="5"/>
        <v>0</v>
      </c>
      <c r="N55" s="203">
        <f t="shared" si="5"/>
        <v>0</v>
      </c>
      <c r="O55" s="203">
        <f>O47-O53+O54</f>
        <v>0</v>
      </c>
    </row>
    <row r="56" ht="7.5" customHeight="1"/>
    <row r="57" spans="1:18" ht="14.25">
      <c r="A57" s="12"/>
      <c r="B57" s="12"/>
      <c r="C57" s="12"/>
      <c r="D57" s="12"/>
      <c r="O57" s="121"/>
      <c r="R57" s="121"/>
    </row>
    <row r="58" ht="12.75">
      <c r="P58" s="121" t="str">
        <f>Text!A193</f>
        <v>Version 3.1 - in Zusammenarbeit mit Grangeneuve</v>
      </c>
    </row>
  </sheetData>
  <sheetProtection/>
  <printOptions horizontalCentered="1" verticalCentered="1"/>
  <pageMargins left="0.31496062992125984" right="0.3937007874015748" top="0.4724409448818898" bottom="0.2755905511811024" header="0.1968503937007874" footer="0.1968503937007874"/>
  <pageSetup fitToHeight="1" fitToWidth="1" horizontalDpi="600" verticalDpi="600" orientation="landscape" paperSize="9" scale="61" r:id="rId2"/>
  <headerFooter alignWithMargins="0">
    <oddHeader>&amp;L&amp;G</oddHeader>
    <oddFooter>&amp;L&amp;"Helvetica-Narrow,Normal"AGRIDEA - TRESEX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4"/>
  <sheetViews>
    <sheetView zoomScalePageLayoutView="0" workbookViewId="0" topLeftCell="A155">
      <selection activeCell="C193" sqref="C193"/>
    </sheetView>
  </sheetViews>
  <sheetFormatPr defaultColWidth="11.421875" defaultRowHeight="12.75"/>
  <cols>
    <col min="1" max="1" width="38.421875" style="0" customWidth="1"/>
    <col min="2" max="2" width="70.00390625" style="0" customWidth="1"/>
    <col min="3" max="3" width="81.7109375" style="0" bestFit="1" customWidth="1"/>
    <col min="4" max="4" width="24.00390625" style="0" customWidth="1"/>
    <col min="6" max="6" width="15.57421875" style="0" bestFit="1" customWidth="1"/>
  </cols>
  <sheetData>
    <row r="1" spans="1:3" ht="15">
      <c r="A1" s="119">
        <f>IF(Synthese!J2="Français",1,0)</f>
        <v>0</v>
      </c>
      <c r="B1" s="55" t="s">
        <v>389</v>
      </c>
      <c r="C1" s="56" t="s">
        <v>390</v>
      </c>
    </row>
    <row r="2" spans="1:3" ht="12.75">
      <c r="A2" t="str">
        <f aca="true" t="shared" si="0" ref="A2:A66">IF($A$1=1,B2,C2)</f>
        <v>Liquiditätsplanung</v>
      </c>
      <c r="B2" s="57" t="s">
        <v>0</v>
      </c>
      <c r="C2" s="57" t="s">
        <v>57</v>
      </c>
    </row>
    <row r="3" spans="1:3" ht="12.75">
      <c r="A3" t="str">
        <f t="shared" si="0"/>
        <v>Betrieb:</v>
      </c>
      <c r="B3" s="57" t="s">
        <v>1</v>
      </c>
      <c r="C3" s="57" t="s">
        <v>53</v>
      </c>
    </row>
    <row r="4" spans="1:3" ht="12.75">
      <c r="A4" t="str">
        <f t="shared" si="0"/>
        <v>Variante:</v>
      </c>
      <c r="B4" s="57" t="s">
        <v>2</v>
      </c>
      <c r="C4" s="57" t="s">
        <v>54</v>
      </c>
    </row>
    <row r="5" spans="1:3" ht="12.75">
      <c r="A5" t="str">
        <f t="shared" si="0"/>
        <v>Anfangs Datum der 1. Periode:</v>
      </c>
      <c r="B5" s="57" t="s">
        <v>114</v>
      </c>
      <c r="C5" s="57" t="s">
        <v>115</v>
      </c>
    </row>
    <row r="6" spans="1:3" ht="12.75">
      <c r="A6" t="str">
        <f t="shared" si="0"/>
        <v>Monat</v>
      </c>
      <c r="B6" s="57" t="s">
        <v>147</v>
      </c>
      <c r="C6" s="57" t="s">
        <v>55</v>
      </c>
    </row>
    <row r="7" spans="1:3" ht="12.75">
      <c r="A7" t="str">
        <f t="shared" si="0"/>
        <v>Ausgangslage</v>
      </c>
      <c r="B7" s="57" t="s">
        <v>4</v>
      </c>
      <c r="C7" s="57" t="s">
        <v>100</v>
      </c>
    </row>
    <row r="8" spans="1:3" ht="12.75">
      <c r="A8" s="59" t="str">
        <f t="shared" si="0"/>
        <v>Endzustand:</v>
      </c>
      <c r="B8" s="59" t="s">
        <v>423</v>
      </c>
      <c r="C8" s="59" t="s">
        <v>424</v>
      </c>
    </row>
    <row r="9" spans="1:3" ht="12.75">
      <c r="A9" t="str">
        <f t="shared" si="0"/>
        <v>Jan.</v>
      </c>
      <c r="B9" s="57" t="s">
        <v>133</v>
      </c>
      <c r="C9" s="57" t="s">
        <v>58</v>
      </c>
    </row>
    <row r="10" spans="1:3" ht="12.75">
      <c r="A10" t="str">
        <f t="shared" si="0"/>
        <v>Feb. </v>
      </c>
      <c r="B10" s="57" t="s">
        <v>134</v>
      </c>
      <c r="C10" s="57" t="s">
        <v>59</v>
      </c>
    </row>
    <row r="11" spans="1:3" ht="12.75">
      <c r="A11" t="str">
        <f t="shared" si="0"/>
        <v>März</v>
      </c>
      <c r="B11" s="57" t="s">
        <v>135</v>
      </c>
      <c r="C11" s="57" t="s">
        <v>60</v>
      </c>
    </row>
    <row r="12" spans="1:3" ht="12.75">
      <c r="A12" t="str">
        <f t="shared" si="0"/>
        <v>April</v>
      </c>
      <c r="B12" s="57" t="s">
        <v>136</v>
      </c>
      <c r="C12" s="57" t="s">
        <v>61</v>
      </c>
    </row>
    <row r="13" spans="1:3" ht="12.75">
      <c r="A13" t="str">
        <f t="shared" si="0"/>
        <v>Mai</v>
      </c>
      <c r="B13" s="57" t="s">
        <v>62</v>
      </c>
      <c r="C13" s="57" t="s">
        <v>62</v>
      </c>
    </row>
    <row r="14" spans="1:3" ht="12.75">
      <c r="A14" t="str">
        <f t="shared" si="0"/>
        <v>Juni </v>
      </c>
      <c r="B14" s="57" t="s">
        <v>137</v>
      </c>
      <c r="C14" s="57" t="s">
        <v>63</v>
      </c>
    </row>
    <row r="15" spans="1:3" ht="12.75">
      <c r="A15" t="str">
        <f t="shared" si="0"/>
        <v>Juli</v>
      </c>
      <c r="B15" s="57" t="s">
        <v>138</v>
      </c>
      <c r="C15" s="57" t="s">
        <v>64</v>
      </c>
    </row>
    <row r="16" spans="1:3" ht="12.75">
      <c r="A16" t="str">
        <f t="shared" si="0"/>
        <v>Aug. </v>
      </c>
      <c r="B16" s="57" t="s">
        <v>172</v>
      </c>
      <c r="C16" s="57" t="s">
        <v>65</v>
      </c>
    </row>
    <row r="17" spans="1:3" ht="12.75">
      <c r="A17" t="str">
        <f t="shared" si="0"/>
        <v>Sep. </v>
      </c>
      <c r="B17" s="57" t="s">
        <v>139</v>
      </c>
      <c r="C17" s="57" t="s">
        <v>66</v>
      </c>
    </row>
    <row r="18" spans="1:3" ht="12.75">
      <c r="A18" t="str">
        <f t="shared" si="0"/>
        <v>Okt. </v>
      </c>
      <c r="B18" s="57" t="s">
        <v>140</v>
      </c>
      <c r="C18" s="57" t="s">
        <v>67</v>
      </c>
    </row>
    <row r="19" spans="1:3" ht="12.75">
      <c r="A19" t="str">
        <f t="shared" si="0"/>
        <v>Nov. </v>
      </c>
      <c r="B19" s="57" t="s">
        <v>141</v>
      </c>
      <c r="C19" s="57" t="s">
        <v>68</v>
      </c>
    </row>
    <row r="20" spans="1:3" ht="12.75">
      <c r="A20" t="str">
        <f t="shared" si="0"/>
        <v>Dez. </v>
      </c>
      <c r="B20" s="57" t="s">
        <v>142</v>
      </c>
      <c r="C20" s="57" t="s">
        <v>69</v>
      </c>
    </row>
    <row r="21" spans="1:3" ht="12.75">
      <c r="A21" t="str">
        <f t="shared" si="0"/>
        <v>Total</v>
      </c>
      <c r="B21" s="57" t="s">
        <v>5</v>
      </c>
      <c r="C21" s="57" t="s">
        <v>70</v>
      </c>
    </row>
    <row r="22" spans="1:3" ht="12.75">
      <c r="A22" t="str">
        <f t="shared" si="0"/>
        <v>Ausgaben</v>
      </c>
      <c r="B22" s="57" t="s">
        <v>3</v>
      </c>
      <c r="C22" s="57" t="s">
        <v>52</v>
      </c>
    </row>
    <row r="23" spans="1:3" ht="12.75">
      <c r="A23" t="str">
        <f t="shared" si="0"/>
        <v>Kreditoren (zu Beginn der Periode)</v>
      </c>
      <c r="B23" s="57" t="s">
        <v>6</v>
      </c>
      <c r="C23" s="57" t="s">
        <v>71</v>
      </c>
    </row>
    <row r="24" spans="1:3" ht="12.75">
      <c r="A24" t="str">
        <f t="shared" si="0"/>
        <v>laufende Ausgaben</v>
      </c>
      <c r="B24" s="57" t="s">
        <v>7</v>
      </c>
      <c r="C24" s="57" t="s">
        <v>83</v>
      </c>
    </row>
    <row r="25" spans="1:3" ht="12.75">
      <c r="A25" t="str">
        <f t="shared" si="0"/>
        <v>Pflanzenbau</v>
      </c>
      <c r="B25" s="57" t="s">
        <v>156</v>
      </c>
      <c r="C25" s="57" t="s">
        <v>72</v>
      </c>
    </row>
    <row r="26" spans="1:3" ht="12.75">
      <c r="A26" t="str">
        <f t="shared" si="0"/>
        <v>Saatgut/ Pflanzgut</v>
      </c>
      <c r="B26" s="57" t="s">
        <v>10</v>
      </c>
      <c r="C26" s="57" t="s">
        <v>73</v>
      </c>
    </row>
    <row r="27" spans="1:3" ht="12.75">
      <c r="A27" t="str">
        <f t="shared" si="0"/>
        <v>Dünger</v>
      </c>
      <c r="B27" s="57" t="s">
        <v>11</v>
      </c>
      <c r="C27" s="57" t="s">
        <v>74</v>
      </c>
    </row>
    <row r="28" spans="1:6" ht="12.75">
      <c r="A28" t="str">
        <f t="shared" si="0"/>
        <v>Pflanzenschutzmittel</v>
      </c>
      <c r="B28" s="57" t="s">
        <v>163</v>
      </c>
      <c r="C28" s="57" t="s">
        <v>128</v>
      </c>
      <c r="F28" s="57"/>
    </row>
    <row r="29" spans="1:3" ht="12.75">
      <c r="A29" t="str">
        <f t="shared" si="0"/>
        <v>Übriger Aufwand Planzenbau</v>
      </c>
      <c r="B29" s="57" t="s">
        <v>205</v>
      </c>
      <c r="C29" s="57" t="s">
        <v>206</v>
      </c>
    </row>
    <row r="30" spans="1:3" ht="12.75">
      <c r="A30" t="str">
        <f t="shared" si="0"/>
        <v>Verpackungs- und Trocknungsaufwand</v>
      </c>
      <c r="B30" s="57" t="s">
        <v>300</v>
      </c>
      <c r="C30" s="57" t="s">
        <v>301</v>
      </c>
    </row>
    <row r="31" spans="1:3" ht="12.75">
      <c r="A31" t="str">
        <f t="shared" si="0"/>
        <v>Hagelversicherungsprämien</v>
      </c>
      <c r="B31" s="57" t="s">
        <v>260</v>
      </c>
      <c r="C31" s="57" t="s">
        <v>302</v>
      </c>
    </row>
    <row r="32" spans="1:3" ht="12.75">
      <c r="A32" t="str">
        <f t="shared" si="0"/>
        <v>Tier</v>
      </c>
      <c r="B32" s="57" t="s">
        <v>182</v>
      </c>
      <c r="C32" s="57" t="s">
        <v>215</v>
      </c>
    </row>
    <row r="33" spans="1:3" ht="12.75">
      <c r="A33" t="str">
        <f t="shared" si="0"/>
        <v>Tierhaltung</v>
      </c>
      <c r="B33" s="57" t="s">
        <v>157</v>
      </c>
      <c r="C33" s="57" t="s">
        <v>76</v>
      </c>
    </row>
    <row r="34" spans="1:3" ht="12.75">
      <c r="A34" t="str">
        <f t="shared" si="0"/>
        <v>Rauhfutter</v>
      </c>
      <c r="B34" s="57" t="s">
        <v>164</v>
      </c>
      <c r="C34" s="57" t="s">
        <v>159</v>
      </c>
    </row>
    <row r="35" spans="1:3" ht="12.75">
      <c r="A35" t="str">
        <f t="shared" si="0"/>
        <v>Futtermittel</v>
      </c>
      <c r="B35" s="57" t="s">
        <v>160</v>
      </c>
      <c r="C35" s="57" t="s">
        <v>127</v>
      </c>
    </row>
    <row r="36" spans="1:3" ht="12.75">
      <c r="A36" t="str">
        <f t="shared" si="0"/>
        <v>Tierarzt</v>
      </c>
      <c r="B36" s="57" t="s">
        <v>13</v>
      </c>
      <c r="C36" s="57" t="s">
        <v>77</v>
      </c>
    </row>
    <row r="37" spans="1:3" ht="12.75">
      <c r="A37" t="str">
        <f t="shared" si="0"/>
        <v>Bezamung</v>
      </c>
      <c r="B37" s="57" t="s">
        <v>162</v>
      </c>
      <c r="C37" s="57" t="s">
        <v>161</v>
      </c>
    </row>
    <row r="38" spans="1:3" ht="12.75">
      <c r="A38" t="str">
        <f t="shared" si="0"/>
        <v>Sömmerung</v>
      </c>
      <c r="B38" s="57" t="s">
        <v>14</v>
      </c>
      <c r="C38" s="57" t="s">
        <v>78</v>
      </c>
    </row>
    <row r="39" spans="1:3" ht="12.75">
      <c r="A39" t="str">
        <f t="shared" si="0"/>
        <v>Übriger Aufwand Tierhaltung</v>
      </c>
      <c r="B39" s="57" t="s">
        <v>203</v>
      </c>
      <c r="C39" s="57" t="s">
        <v>204</v>
      </c>
    </row>
    <row r="40" spans="1:3" ht="12.75">
      <c r="A40" t="str">
        <f t="shared" si="0"/>
        <v>Kosten für die Futterbaufläche</v>
      </c>
      <c r="B40" s="57" t="s">
        <v>15</v>
      </c>
      <c r="C40" s="57" t="s">
        <v>81</v>
      </c>
    </row>
    <row r="41" spans="1:3" ht="12.75">
      <c r="A41" t="str">
        <f t="shared" si="0"/>
        <v>Andere Direktkosten</v>
      </c>
      <c r="B41" s="57" t="s">
        <v>158</v>
      </c>
      <c r="C41" s="57" t="s">
        <v>129</v>
      </c>
    </row>
    <row r="42" spans="1:3" ht="12.75">
      <c r="A42" t="str">
        <f t="shared" si="0"/>
        <v>Arbeiten durch Dritte, Maschinenmiete</v>
      </c>
      <c r="B42" s="57" t="s">
        <v>183</v>
      </c>
      <c r="C42" s="57" t="s">
        <v>211</v>
      </c>
    </row>
    <row r="43" spans="1:3" ht="12.75">
      <c r="A43" t="str">
        <f t="shared" si="0"/>
        <v>Fremdtransporte</v>
      </c>
      <c r="B43" s="57" t="s">
        <v>230</v>
      </c>
      <c r="C43" s="57" t="s">
        <v>303</v>
      </c>
    </row>
    <row r="44" spans="1:3" ht="12.75">
      <c r="A44" t="str">
        <f t="shared" si="0"/>
        <v>Total Andere Direktkosten</v>
      </c>
      <c r="B44" s="57" t="s">
        <v>444</v>
      </c>
      <c r="C44" s="57" t="s">
        <v>358</v>
      </c>
    </row>
    <row r="45" spans="1:3" ht="12.75">
      <c r="A45" t="str">
        <f t="shared" si="0"/>
        <v>Personnalaufwand</v>
      </c>
      <c r="B45" s="57" t="s">
        <v>181</v>
      </c>
      <c r="C45" s="57" t="s">
        <v>190</v>
      </c>
    </row>
    <row r="46" spans="1:3" ht="12.75">
      <c r="A46" t="str">
        <f t="shared" si="0"/>
        <v>Löhne Angestellte</v>
      </c>
      <c r="B46" s="57" t="s">
        <v>207</v>
      </c>
      <c r="C46" s="57" t="s">
        <v>191</v>
      </c>
    </row>
    <row r="47" spans="1:3" ht="12.75">
      <c r="A47" t="str">
        <f t="shared" si="0"/>
        <v>Sozialversicherung und andere pers. Aufwand</v>
      </c>
      <c r="B47" s="57" t="s">
        <v>208</v>
      </c>
      <c r="C47" s="57" t="s">
        <v>212</v>
      </c>
    </row>
    <row r="48" spans="1:3" ht="12.75">
      <c r="A48" t="str">
        <f t="shared" si="0"/>
        <v>AHV, IV, EO des Unternehmers</v>
      </c>
      <c r="B48" s="57" t="s">
        <v>306</v>
      </c>
      <c r="C48" s="57" t="s">
        <v>305</v>
      </c>
    </row>
    <row r="49" spans="1:3" ht="12.75">
      <c r="A49" t="str">
        <f t="shared" si="0"/>
        <v>Pers. Taggeldversicherung</v>
      </c>
      <c r="B49" s="57" t="s">
        <v>356</v>
      </c>
      <c r="C49" s="57" t="s">
        <v>304</v>
      </c>
    </row>
    <row r="50" spans="1:3" ht="12.75">
      <c r="A50" t="str">
        <f t="shared" si="0"/>
        <v>Total Personnalaufwand</v>
      </c>
      <c r="B50" s="57" t="s">
        <v>445</v>
      </c>
      <c r="C50" s="57" t="s">
        <v>349</v>
      </c>
    </row>
    <row r="51" spans="1:3" ht="12.75">
      <c r="A51" t="str">
        <f t="shared" si="0"/>
        <v>Sonstiger Betriebsaufwand</v>
      </c>
      <c r="B51" s="57" t="s">
        <v>180</v>
      </c>
      <c r="C51" s="57" t="s">
        <v>192</v>
      </c>
    </row>
    <row r="52" spans="1:3" ht="12.75">
      <c r="A52" t="str">
        <f t="shared" si="0"/>
        <v>Pachtzins</v>
      </c>
      <c r="B52" s="57" t="s">
        <v>16</v>
      </c>
      <c r="C52" s="57" t="s">
        <v>79</v>
      </c>
    </row>
    <row r="53" spans="1:3" ht="12.75">
      <c r="A53" t="str">
        <f t="shared" si="0"/>
        <v>Unterhalt Geschäftsimmob., Produktionsanlag. Pächter</v>
      </c>
      <c r="B53" s="57" t="s">
        <v>367</v>
      </c>
      <c r="C53" s="57" t="s">
        <v>368</v>
      </c>
    </row>
    <row r="54" spans="1:3" ht="12.75">
      <c r="A54" t="str">
        <f t="shared" si="0"/>
        <v>Maschinen und Zugkräfte (Unterhalt, Vers., Karftoff, usw.)</v>
      </c>
      <c r="B54" s="57" t="s">
        <v>400</v>
      </c>
      <c r="C54" s="57" t="s">
        <v>216</v>
      </c>
    </row>
    <row r="55" spans="1:3" ht="12.75">
      <c r="A55" t="str">
        <f t="shared" si="0"/>
        <v>Unterhalt und Reparaturen</v>
      </c>
      <c r="B55" s="57" t="s">
        <v>220</v>
      </c>
      <c r="C55" s="57" t="s">
        <v>307</v>
      </c>
    </row>
    <row r="56" spans="1:3" ht="12.75">
      <c r="A56" t="str">
        <f t="shared" si="0"/>
        <v>Versicherungen und Gebühren</v>
      </c>
      <c r="B56" s="57" t="s">
        <v>269</v>
      </c>
      <c r="C56" s="57" t="s">
        <v>308</v>
      </c>
    </row>
    <row r="57" spans="1:3" ht="12.75">
      <c r="A57" t="str">
        <f t="shared" si="0"/>
        <v>Betriebsstoffe</v>
      </c>
      <c r="B57" s="57" t="s">
        <v>221</v>
      </c>
      <c r="C57" s="57" t="s">
        <v>309</v>
      </c>
    </row>
    <row r="58" spans="1:3" ht="12.75">
      <c r="A58" t="str">
        <f t="shared" si="0"/>
        <v>Leasing Traktoren und Maschinen</v>
      </c>
      <c r="B58" s="57" t="s">
        <v>224</v>
      </c>
      <c r="C58" t="s">
        <v>370</v>
      </c>
    </row>
    <row r="59" spans="1:3" ht="12.75">
      <c r="A59" t="str">
        <f t="shared" si="0"/>
        <v>Total Maschinen und Zugkräfte</v>
      </c>
      <c r="B59" s="57" t="s">
        <v>222</v>
      </c>
      <c r="C59" s="57" t="s">
        <v>322</v>
      </c>
    </row>
    <row r="60" spans="1:3" ht="12.75">
      <c r="A60" t="str">
        <f t="shared" si="0"/>
        <v>Auto mit gemischter Nutzung</v>
      </c>
      <c r="B60" s="57" t="s">
        <v>401</v>
      </c>
      <c r="C60" s="57" t="s">
        <v>371</v>
      </c>
    </row>
    <row r="61" spans="1:3" ht="12.75">
      <c r="A61" t="str">
        <f t="shared" si="0"/>
        <v>Leasing</v>
      </c>
      <c r="B61" t="s">
        <v>270</v>
      </c>
      <c r="C61" s="57" t="s">
        <v>378</v>
      </c>
    </row>
    <row r="62" spans="1:3" ht="12.75">
      <c r="A62" t="str">
        <f t="shared" si="0"/>
        <v>Total Auto mit gemischter Nutzung</v>
      </c>
      <c r="B62" s="57" t="s">
        <v>360</v>
      </c>
      <c r="C62" s="57" t="s">
        <v>372</v>
      </c>
    </row>
    <row r="63" spans="1:3" ht="12.75">
      <c r="A63" t="str">
        <f t="shared" si="0"/>
        <v>Allg. Betriebskosten (vers., Energie, Büroaufwand, usw.)</v>
      </c>
      <c r="B63" s="57" t="s">
        <v>402</v>
      </c>
      <c r="C63" s="57" t="s">
        <v>217</v>
      </c>
    </row>
    <row r="64" spans="1:3" ht="12.75">
      <c r="A64" t="str">
        <f t="shared" si="0"/>
        <v>Energie- und Entsorgungsaufwand</v>
      </c>
      <c r="B64" s="57" t="s">
        <v>234</v>
      </c>
      <c r="C64" s="57" t="s">
        <v>311</v>
      </c>
    </row>
    <row r="65" spans="1:3" ht="12.75">
      <c r="A65" t="str">
        <f t="shared" si="0"/>
        <v>Telefon, Telefax, Internet</v>
      </c>
      <c r="B65" s="57" t="s">
        <v>271</v>
      </c>
      <c r="C65" s="57" t="s">
        <v>312</v>
      </c>
    </row>
    <row r="66" spans="1:3" ht="12.75">
      <c r="A66" t="str">
        <f t="shared" si="0"/>
        <v>Büromaterial</v>
      </c>
      <c r="B66" s="57" t="s">
        <v>272</v>
      </c>
      <c r="C66" s="57" t="s">
        <v>313</v>
      </c>
    </row>
    <row r="67" spans="1:3" ht="12.75">
      <c r="A67" t="str">
        <f aca="true" t="shared" si="1" ref="A67:A132">IF($A$1=1,B67,C67)</f>
        <v>Serafe</v>
      </c>
      <c r="B67" s="57" t="s">
        <v>235</v>
      </c>
      <c r="C67" s="57" t="s">
        <v>314</v>
      </c>
    </row>
    <row r="68" spans="1:3" ht="12.75">
      <c r="A68" t="str">
        <f t="shared" si="1"/>
        <v>Buchführung, Beratung, Weiterbildung</v>
      </c>
      <c r="B68" s="57" t="s">
        <v>315</v>
      </c>
      <c r="C68" s="57" t="s">
        <v>316</v>
      </c>
    </row>
    <row r="69" spans="1:3" ht="12.75">
      <c r="A69" t="str">
        <f t="shared" si="1"/>
        <v>Sachversicherungen, Abgaben, Gebühren</v>
      </c>
      <c r="B69" s="57" t="s">
        <v>318</v>
      </c>
      <c r="C69" s="57" t="s">
        <v>319</v>
      </c>
    </row>
    <row r="70" spans="1:3" ht="12.75">
      <c r="A70" t="str">
        <f t="shared" si="1"/>
        <v>Allgemeine Betriebskosten</v>
      </c>
      <c r="B70" s="57" t="s">
        <v>273</v>
      </c>
      <c r="C70" t="s">
        <v>373</v>
      </c>
    </row>
    <row r="71" spans="1:3" ht="12.75">
      <c r="A71" t="str">
        <f t="shared" si="1"/>
        <v>Privatauto</v>
      </c>
      <c r="B71" t="s">
        <v>403</v>
      </c>
      <c r="C71" t="s">
        <v>323</v>
      </c>
    </row>
    <row r="72" spans="1:3" ht="12.75">
      <c r="A72" t="str">
        <f t="shared" si="1"/>
        <v>Total Privatauto</v>
      </c>
      <c r="B72" s="57" t="s">
        <v>363</v>
      </c>
      <c r="C72" s="57" t="s">
        <v>364</v>
      </c>
    </row>
    <row r="73" spans="1:3" ht="12.75">
      <c r="A73" t="str">
        <f t="shared" si="1"/>
        <v>Total Allg. Betriebskosten </v>
      </c>
      <c r="B73" s="57" t="s">
        <v>223</v>
      </c>
      <c r="C73" s="57" t="s">
        <v>359</v>
      </c>
    </row>
    <row r="74" spans="1:3" ht="12.75">
      <c r="A74" t="str">
        <f t="shared" si="1"/>
        <v>Aufwand betriebliche Liegenschaften</v>
      </c>
      <c r="B74" s="57" t="s">
        <v>404</v>
      </c>
      <c r="C74" s="57" t="s">
        <v>320</v>
      </c>
    </row>
    <row r="75" spans="1:3" ht="12.75">
      <c r="A75" t="str">
        <f t="shared" si="1"/>
        <v>Finanzaufwand und Finanzertrag</v>
      </c>
      <c r="B75" s="57" t="s">
        <v>405</v>
      </c>
      <c r="C75" s="57" t="s">
        <v>325</v>
      </c>
    </row>
    <row r="76" spans="1:3" ht="12.75">
      <c r="A76" t="str">
        <f t="shared" si="1"/>
        <v>Finanzaufwand</v>
      </c>
      <c r="B76" s="57" t="s">
        <v>328</v>
      </c>
      <c r="C76" s="57" t="s">
        <v>326</v>
      </c>
    </row>
    <row r="77" spans="1:3" ht="12.75">
      <c r="A77" t="str">
        <f t="shared" si="1"/>
        <v>Finanzertrag</v>
      </c>
      <c r="B77" s="57" t="s">
        <v>329</v>
      </c>
      <c r="C77" s="57" t="s">
        <v>327</v>
      </c>
    </row>
    <row r="78" spans="1:3" ht="12.75">
      <c r="A78" t="str">
        <f t="shared" si="1"/>
        <v>Total Finanzaufwand und Finanzertrag</v>
      </c>
      <c r="B78" s="57" t="s">
        <v>256</v>
      </c>
      <c r="C78" s="57" t="s">
        <v>330</v>
      </c>
    </row>
    <row r="79" spans="1:3" ht="12.75">
      <c r="A79" t="str">
        <f t="shared" si="1"/>
        <v>Hypothekarzinsaufwand</v>
      </c>
      <c r="B79" s="57" t="s">
        <v>184</v>
      </c>
      <c r="C79" s="57" t="s">
        <v>197</v>
      </c>
    </row>
    <row r="80" spans="1:3" ht="12.75">
      <c r="A80" t="str">
        <f t="shared" si="1"/>
        <v>Gebäudeunterhalt &amp; Feste Einrichtungen</v>
      </c>
      <c r="B80" s="57" t="s">
        <v>218</v>
      </c>
      <c r="C80" s="57" t="s">
        <v>369</v>
      </c>
    </row>
    <row r="81" spans="1:3" ht="12.75">
      <c r="A81" t="str">
        <f t="shared" si="1"/>
        <v>Vers., Gebühren Gebäude</v>
      </c>
      <c r="B81" s="57" t="s">
        <v>165</v>
      </c>
      <c r="C81" s="57" t="s">
        <v>219</v>
      </c>
    </row>
    <row r="82" spans="1:3" ht="12.75">
      <c r="A82" t="str">
        <f t="shared" si="1"/>
        <v>Übriger Aufwand</v>
      </c>
      <c r="B82" s="57" t="s">
        <v>412</v>
      </c>
      <c r="C82" s="57" t="s">
        <v>168</v>
      </c>
    </row>
    <row r="83" spans="1:3" ht="12.75">
      <c r="A83" t="str">
        <f t="shared" si="1"/>
        <v>Total Übriger Aufwand</v>
      </c>
      <c r="B83" s="57" t="s">
        <v>446</v>
      </c>
      <c r="C83" s="57" t="s">
        <v>413</v>
      </c>
    </row>
    <row r="84" spans="1:3" ht="12.75">
      <c r="A84" t="str">
        <f t="shared" si="1"/>
        <v>Total Aufwand betriebliche Liegenschaften</v>
      </c>
      <c r="B84" s="57" t="s">
        <v>231</v>
      </c>
      <c r="C84" s="57" t="s">
        <v>321</v>
      </c>
    </row>
    <row r="85" spans="1:3" ht="12.75">
      <c r="A85" t="str">
        <f t="shared" si="1"/>
        <v>Private Ausgaben</v>
      </c>
      <c r="B85" s="57" t="s">
        <v>417</v>
      </c>
      <c r="C85" s="57" t="s">
        <v>420</v>
      </c>
    </row>
    <row r="86" spans="1:3" ht="12.75">
      <c r="A86" t="str">
        <f t="shared" si="1"/>
        <v>Haushalt &amp; Familie</v>
      </c>
      <c r="B86" s="57" t="s">
        <v>17</v>
      </c>
      <c r="C86" s="57" t="s">
        <v>80</v>
      </c>
    </row>
    <row r="87" spans="1:3" ht="12.75">
      <c r="A87" t="str">
        <f t="shared" si="1"/>
        <v>Steuern</v>
      </c>
      <c r="B87" s="57" t="s">
        <v>18</v>
      </c>
      <c r="C87" s="57" t="s">
        <v>82</v>
      </c>
    </row>
    <row r="88" spans="1:3" ht="12.75">
      <c r="A88" t="str">
        <f t="shared" si="1"/>
        <v>Versicherungen </v>
      </c>
      <c r="B88" s="57" t="s">
        <v>148</v>
      </c>
      <c r="C88" s="57" t="s">
        <v>149</v>
      </c>
    </row>
    <row r="89" spans="1:3" ht="12.75">
      <c r="A89" t="str">
        <f t="shared" si="1"/>
        <v>Vorsorge (Lebensvers., 2., 3. Säule, usw)</v>
      </c>
      <c r="B89" s="57" t="s">
        <v>209</v>
      </c>
      <c r="C89" s="57" t="s">
        <v>210</v>
      </c>
    </row>
    <row r="90" spans="1:3" ht="12.75">
      <c r="A90" t="str">
        <f t="shared" si="1"/>
        <v>Auto </v>
      </c>
      <c r="B90" s="57" t="s">
        <v>150</v>
      </c>
      <c r="C90" s="57" t="s">
        <v>151</v>
      </c>
    </row>
    <row r="91" spans="1:3" ht="12.75">
      <c r="A91" t="str">
        <f t="shared" si="1"/>
        <v>Diverses</v>
      </c>
      <c r="B91" s="57" t="s">
        <v>12</v>
      </c>
      <c r="C91" s="57" t="s">
        <v>75</v>
      </c>
    </row>
    <row r="92" spans="1:3" ht="12.75">
      <c r="A92" t="str">
        <f t="shared" si="1"/>
        <v>Total Private Ausgaben</v>
      </c>
      <c r="B92" s="57" t="s">
        <v>418</v>
      </c>
      <c r="C92" s="57" t="s">
        <v>419</v>
      </c>
    </row>
    <row r="93" spans="1:3" ht="12.75">
      <c r="A93" t="str">
        <f t="shared" si="1"/>
        <v>Total Sonstiger betrieblicher Aufwand</v>
      </c>
      <c r="B93" s="57" t="s">
        <v>447</v>
      </c>
      <c r="C93" s="57" t="s">
        <v>317</v>
      </c>
    </row>
    <row r="94" spans="1:3" ht="12.75">
      <c r="A94" t="str">
        <f t="shared" si="1"/>
        <v>Total laufende Ausgaben</v>
      </c>
      <c r="B94" s="57" t="s">
        <v>126</v>
      </c>
      <c r="C94" s="57" t="s">
        <v>84</v>
      </c>
    </row>
    <row r="95" spans="1:6" ht="12.75">
      <c r="A95" t="str">
        <f t="shared" si="1"/>
        <v>Investitionen, Finanzierungsbereich</v>
      </c>
      <c r="B95" s="57" t="s">
        <v>398</v>
      </c>
      <c r="C95" s="57" t="s">
        <v>395</v>
      </c>
      <c r="F95" s="59"/>
    </row>
    <row r="96" spans="1:3" ht="12.75">
      <c r="A96" t="str">
        <f t="shared" si="1"/>
        <v>Investitionen</v>
      </c>
      <c r="B96" s="57" t="s">
        <v>414</v>
      </c>
      <c r="C96" s="57" t="s">
        <v>85</v>
      </c>
    </row>
    <row r="97" spans="1:3" ht="12.75">
      <c r="A97" t="str">
        <f t="shared" si="1"/>
        <v>Total Investitionen</v>
      </c>
      <c r="B97" s="57" t="s">
        <v>448</v>
      </c>
      <c r="C97" s="57" t="s">
        <v>415</v>
      </c>
    </row>
    <row r="98" spans="1:3" ht="12.75">
      <c r="A98" t="str">
        <f t="shared" si="1"/>
        <v>Tilgung der Schulden</v>
      </c>
      <c r="B98" s="57" t="s">
        <v>406</v>
      </c>
      <c r="C98" s="57" t="s">
        <v>86</v>
      </c>
    </row>
    <row r="99" spans="1:3" ht="12.75">
      <c r="A99" t="str">
        <f t="shared" si="1"/>
        <v>Tilgung der Hypotheken</v>
      </c>
      <c r="B99" t="s">
        <v>416</v>
      </c>
      <c r="C99" t="s">
        <v>332</v>
      </c>
    </row>
    <row r="100" spans="1:3" ht="12.75">
      <c r="A100" t="str">
        <f t="shared" si="1"/>
        <v>Tilgung der IK</v>
      </c>
      <c r="B100" t="s">
        <v>331</v>
      </c>
      <c r="C100" t="s">
        <v>374</v>
      </c>
    </row>
    <row r="101" spans="1:3" ht="12.75">
      <c r="A101" t="str">
        <f t="shared" si="1"/>
        <v>Total Tilgung der Schulden</v>
      </c>
      <c r="B101" t="s">
        <v>333</v>
      </c>
      <c r="C101" t="s">
        <v>334</v>
      </c>
    </row>
    <row r="102" spans="1:3" ht="12.75">
      <c r="A102" t="str">
        <f t="shared" si="1"/>
        <v>Kapitalrückzüge</v>
      </c>
      <c r="B102" s="57" t="s">
        <v>188</v>
      </c>
      <c r="C102" s="57" t="s">
        <v>196</v>
      </c>
    </row>
    <row r="103" spans="1:3" ht="12.75">
      <c r="A103" t="str">
        <f t="shared" si="1"/>
        <v>Zukauf Finanzanlagen</v>
      </c>
      <c r="B103" s="57" t="s">
        <v>258</v>
      </c>
      <c r="C103" s="57" t="s">
        <v>347</v>
      </c>
    </row>
    <row r="104" spans="1:3" ht="12.75">
      <c r="A104" t="str">
        <f t="shared" si="1"/>
        <v>Total Invest., Finanzierungsb.</v>
      </c>
      <c r="B104" s="57" t="s">
        <v>396</v>
      </c>
      <c r="C104" s="57" t="s">
        <v>397</v>
      </c>
    </row>
    <row r="105" spans="1:3" ht="12.75">
      <c r="A105" t="str">
        <f t="shared" si="1"/>
        <v>Total Ausgaben</v>
      </c>
      <c r="B105" s="57" t="s">
        <v>19</v>
      </c>
      <c r="C105" s="57" t="s">
        <v>87</v>
      </c>
    </row>
    <row r="106" spans="1:3" ht="12.75">
      <c r="A106" t="str">
        <f t="shared" si="1"/>
        <v>Einnahmen</v>
      </c>
      <c r="B106" s="57" t="s">
        <v>20</v>
      </c>
      <c r="C106" s="57" t="s">
        <v>88</v>
      </c>
    </row>
    <row r="107" spans="1:3" ht="12.75">
      <c r="A107" t="str">
        <f t="shared" si="1"/>
        <v>Debitoren (Summe der Einnahmen)</v>
      </c>
      <c r="B107" s="57" t="s">
        <v>21</v>
      </c>
      <c r="C107" s="57" t="s">
        <v>120</v>
      </c>
    </row>
    <row r="108" spans="1:3" ht="12.75">
      <c r="A108" t="str">
        <f t="shared" si="1"/>
        <v>Laufende Einnahmen</v>
      </c>
      <c r="B108" s="57" t="s">
        <v>22</v>
      </c>
      <c r="C108" s="57" t="s">
        <v>89</v>
      </c>
    </row>
    <row r="109" spans="1:3" ht="12.75">
      <c r="A109" t="str">
        <f t="shared" si="1"/>
        <v>Pflanzenbau</v>
      </c>
      <c r="B109" s="57" t="s">
        <v>173</v>
      </c>
      <c r="C109" s="57" t="s">
        <v>72</v>
      </c>
    </row>
    <row r="110" spans="1:3" ht="12.75">
      <c r="A110" t="str">
        <f t="shared" si="1"/>
        <v>Weizen</v>
      </c>
      <c r="B110" s="57" t="s">
        <v>189</v>
      </c>
      <c r="C110" s="57" t="s">
        <v>90</v>
      </c>
    </row>
    <row r="111" spans="1:3" ht="12.75">
      <c r="A111" t="str">
        <f t="shared" si="1"/>
        <v>Raps</v>
      </c>
      <c r="B111" s="57" t="s">
        <v>23</v>
      </c>
      <c r="C111" s="57" t="s">
        <v>91</v>
      </c>
    </row>
    <row r="112" spans="1:3" ht="12.75">
      <c r="A112" t="str">
        <f t="shared" si="1"/>
        <v>Kartoffeln</v>
      </c>
      <c r="B112" s="57" t="s">
        <v>24</v>
      </c>
      <c r="C112" s="57" t="s">
        <v>92</v>
      </c>
    </row>
    <row r="113" spans="1:3" ht="12.75">
      <c r="A113" t="str">
        <f t="shared" si="1"/>
        <v>Tierhaltung</v>
      </c>
      <c r="B113" s="57" t="s">
        <v>187</v>
      </c>
      <c r="C113" s="57" t="s">
        <v>76</v>
      </c>
    </row>
    <row r="114" spans="1:3" ht="12.75">
      <c r="A114" t="str">
        <f t="shared" si="1"/>
        <v>Brotgetreide</v>
      </c>
      <c r="B114" s="57" t="s">
        <v>225</v>
      </c>
      <c r="C114" s="57" t="s">
        <v>340</v>
      </c>
    </row>
    <row r="115" spans="1:3" ht="12.75">
      <c r="A115" t="str">
        <f t="shared" si="1"/>
        <v>Futtergetreide</v>
      </c>
      <c r="B115" s="57" t="s">
        <v>226</v>
      </c>
      <c r="C115" s="57" t="s">
        <v>341</v>
      </c>
    </row>
    <row r="116" spans="1:3" ht="12.75">
      <c r="A116" t="str">
        <f t="shared" si="1"/>
        <v>Hackfrucht</v>
      </c>
      <c r="B116" s="57" t="s">
        <v>232</v>
      </c>
      <c r="C116" s="57" t="s">
        <v>342</v>
      </c>
    </row>
    <row r="117" spans="1:3" ht="12.75">
      <c r="A117" t="str">
        <f t="shared" si="1"/>
        <v>Saat- und Pflanzengut</v>
      </c>
      <c r="B117" s="57" t="s">
        <v>344</v>
      </c>
      <c r="C117" s="57" t="s">
        <v>343</v>
      </c>
    </row>
    <row r="118" spans="1:3" ht="12.75">
      <c r="A118" t="str">
        <f t="shared" si="1"/>
        <v>Futterbauprodukte</v>
      </c>
      <c r="B118" s="57" t="s">
        <v>228</v>
      </c>
      <c r="C118" s="57" t="s">
        <v>345</v>
      </c>
    </row>
    <row r="119" spans="1:3" ht="12.75">
      <c r="A119" t="str">
        <f t="shared" si="1"/>
        <v>Stroh</v>
      </c>
      <c r="B119" s="57" t="s">
        <v>233</v>
      </c>
      <c r="C119" s="57" t="s">
        <v>346</v>
      </c>
    </row>
    <row r="120" spans="1:3" ht="12.75">
      <c r="A120" t="str">
        <f t="shared" si="1"/>
        <v>Total Pflanzenbau</v>
      </c>
      <c r="B120" s="57" t="s">
        <v>449</v>
      </c>
      <c r="C120" s="57" t="s">
        <v>324</v>
      </c>
    </row>
    <row r="121" spans="1:3" ht="12.75">
      <c r="A121" t="str">
        <f t="shared" si="1"/>
        <v>Milch</v>
      </c>
      <c r="B121" s="57" t="s">
        <v>198</v>
      </c>
      <c r="C121" s="57" t="s">
        <v>174</v>
      </c>
    </row>
    <row r="122" spans="1:3" ht="12.75">
      <c r="A122" t="str">
        <f t="shared" si="1"/>
        <v>Tiere</v>
      </c>
      <c r="B122" s="57" t="s">
        <v>182</v>
      </c>
      <c r="C122" s="57" t="s">
        <v>175</v>
      </c>
    </row>
    <row r="123" spans="1:3" ht="12.75">
      <c r="A123" t="str">
        <f t="shared" si="1"/>
        <v>Kälbern</v>
      </c>
      <c r="B123" s="57" t="s">
        <v>199</v>
      </c>
      <c r="C123" s="57" t="s">
        <v>176</v>
      </c>
    </row>
    <row r="124" spans="1:3" ht="12.75">
      <c r="A124" t="str">
        <f t="shared" si="1"/>
        <v>Andere Tierproduktionen</v>
      </c>
      <c r="B124" s="57" t="s">
        <v>362</v>
      </c>
      <c r="C124" s="57" t="s">
        <v>339</v>
      </c>
    </row>
    <row r="125" spans="1:3" ht="12.75">
      <c r="A125" t="str">
        <f t="shared" si="1"/>
        <v>Schweine</v>
      </c>
      <c r="B125" s="57" t="s">
        <v>25</v>
      </c>
      <c r="C125" s="57" t="s">
        <v>93</v>
      </c>
    </row>
    <row r="126" spans="1:3" ht="12.75">
      <c r="A126" t="str">
        <f t="shared" si="1"/>
        <v>Total Tierhaltung</v>
      </c>
      <c r="B126" s="57" t="s">
        <v>450</v>
      </c>
      <c r="C126" s="57" t="s">
        <v>351</v>
      </c>
    </row>
    <row r="127" spans="1:3" ht="12.75">
      <c r="A127" t="str">
        <f t="shared" si="1"/>
        <v>Kauf Tiere</v>
      </c>
      <c r="B127" s="57" t="s">
        <v>354</v>
      </c>
      <c r="C127" s="57" t="s">
        <v>355</v>
      </c>
    </row>
    <row r="128" spans="1:3" ht="12.75">
      <c r="A128" t="str">
        <f t="shared" si="1"/>
        <v>Spezialkulturen</v>
      </c>
      <c r="B128" s="57" t="s">
        <v>185</v>
      </c>
      <c r="C128" s="57" t="s">
        <v>186</v>
      </c>
    </row>
    <row r="129" spans="1:3" ht="12.75">
      <c r="A129" t="str">
        <f t="shared" si="1"/>
        <v>Total Spezialkulturen</v>
      </c>
      <c r="B129" s="57" t="s">
        <v>451</v>
      </c>
      <c r="C129" s="57" t="s">
        <v>350</v>
      </c>
    </row>
    <row r="130" spans="1:3" ht="12.75">
      <c r="A130" t="str">
        <f t="shared" si="1"/>
        <v>Tierproduktionen</v>
      </c>
      <c r="B130" s="57" t="s">
        <v>229</v>
      </c>
      <c r="C130" s="57" t="s">
        <v>336</v>
      </c>
    </row>
    <row r="131" spans="1:3" ht="12.75">
      <c r="A131" t="str">
        <f t="shared" si="1"/>
        <v>Total Tierproduktionen</v>
      </c>
      <c r="B131" s="57" t="s">
        <v>337</v>
      </c>
      <c r="C131" s="57" t="s">
        <v>338</v>
      </c>
    </row>
    <row r="132" spans="1:3" ht="12.75">
      <c r="A132" t="str">
        <f t="shared" si="1"/>
        <v>Total andere Tierproduktionen</v>
      </c>
      <c r="B132" s="57" t="s">
        <v>452</v>
      </c>
      <c r="C132" s="57" t="s">
        <v>335</v>
      </c>
    </row>
    <row r="133" spans="1:3" ht="12.75">
      <c r="A133" t="str">
        <f aca="true" t="shared" si="2" ref="A133:A197">IF($A$1=1,B133,C133)</f>
        <v>Andere Einnahmen des Betriebes</v>
      </c>
      <c r="B133" s="57" t="s">
        <v>26</v>
      </c>
      <c r="C133" s="57" t="s">
        <v>94</v>
      </c>
    </row>
    <row r="134" spans="1:3" ht="12.75">
      <c r="A134" t="str">
        <f t="shared" si="2"/>
        <v>Arbeiten für Dritte, Maschinenmiete</v>
      </c>
      <c r="B134" s="57" t="s">
        <v>458</v>
      </c>
      <c r="C134" s="57" t="s">
        <v>459</v>
      </c>
    </row>
    <row r="135" spans="1:3" ht="12.75">
      <c r="A135" t="str">
        <f t="shared" si="2"/>
        <v>Direktzahlungen</v>
      </c>
      <c r="B135" s="57" t="s">
        <v>384</v>
      </c>
      <c r="C135" s="57" t="s">
        <v>194</v>
      </c>
    </row>
    <row r="136" spans="1:3" ht="12.75">
      <c r="A136" t="str">
        <f t="shared" si="2"/>
        <v>Vermietung Milchkontingent</v>
      </c>
      <c r="B136" s="57" t="s">
        <v>227</v>
      </c>
      <c r="C136" s="57" t="s">
        <v>353</v>
      </c>
    </row>
    <row r="137" spans="1:3" ht="12.75">
      <c r="A137" t="str">
        <f t="shared" si="2"/>
        <v>Zollrückerstattung</v>
      </c>
      <c r="B137" s="57" t="s">
        <v>268</v>
      </c>
      <c r="C137" s="57" t="s">
        <v>310</v>
      </c>
    </row>
    <row r="138" spans="1:3" ht="12.75">
      <c r="A138" t="str">
        <f t="shared" si="2"/>
        <v>Total Andere Einnahmen des Betriebes</v>
      </c>
      <c r="B138" s="57" t="s">
        <v>399</v>
      </c>
      <c r="C138" s="57" t="s">
        <v>357</v>
      </c>
    </row>
    <row r="139" spans="1:3" ht="12.75">
      <c r="A139" t="str">
        <f t="shared" si="2"/>
        <v>Eigenmietwert Geschäftslokalitäten</v>
      </c>
      <c r="B139" s="57" t="s">
        <v>385</v>
      </c>
      <c r="C139" s="57" t="s">
        <v>169</v>
      </c>
    </row>
    <row r="140" spans="1:3" ht="12.75">
      <c r="A140" t="str">
        <f t="shared" si="2"/>
        <v>Private Nebeneinkommen</v>
      </c>
      <c r="B140" s="57" t="s">
        <v>177</v>
      </c>
      <c r="C140" s="57" t="s">
        <v>170</v>
      </c>
    </row>
    <row r="141" spans="1:3" ht="12.75">
      <c r="A141" t="str">
        <f t="shared" si="2"/>
        <v>Eigenmietwert Privatwohnung</v>
      </c>
      <c r="B141" s="57" t="s">
        <v>166</v>
      </c>
      <c r="C141" s="57" t="s">
        <v>171</v>
      </c>
    </row>
    <row r="142" spans="1:3" ht="12.75">
      <c r="A142" t="str">
        <f t="shared" si="2"/>
        <v>Familienzulagen</v>
      </c>
      <c r="B142" s="57" t="s">
        <v>27</v>
      </c>
      <c r="C142" s="57" t="s">
        <v>95</v>
      </c>
    </row>
    <row r="143" spans="1:6" ht="12.75">
      <c r="A143" t="str">
        <f t="shared" si="2"/>
        <v>andere selbständige Einkommen</v>
      </c>
      <c r="B143" s="57" t="s">
        <v>200</v>
      </c>
      <c r="C143" s="57" t="s">
        <v>213</v>
      </c>
      <c r="F143" s="59"/>
    </row>
    <row r="144" spans="1:6" ht="12.75">
      <c r="A144" t="str">
        <f t="shared" si="2"/>
        <v>Total Private Nebeneinkommen</v>
      </c>
      <c r="B144" s="57" t="s">
        <v>453</v>
      </c>
      <c r="C144" s="57" t="s">
        <v>352</v>
      </c>
      <c r="F144" s="59"/>
    </row>
    <row r="145" spans="1:3" ht="12.75">
      <c r="A145" t="str">
        <f t="shared" si="2"/>
        <v>Löhne aus unselbständigen Tätigkeiten </v>
      </c>
      <c r="B145" s="57" t="s">
        <v>202</v>
      </c>
      <c r="C145" s="57" t="s">
        <v>214</v>
      </c>
    </row>
    <row r="146" spans="1:3" ht="12.75">
      <c r="A146" t="str">
        <f t="shared" si="2"/>
        <v>Total laufende Einnahmen</v>
      </c>
      <c r="B146" s="57" t="s">
        <v>28</v>
      </c>
      <c r="C146" s="57" t="s">
        <v>96</v>
      </c>
    </row>
    <row r="147" spans="1:6" ht="12.75">
      <c r="A147" t="str">
        <f t="shared" si="2"/>
        <v>Desinvestitionnen, Finanzierungbereich </v>
      </c>
      <c r="B147" s="57" t="s">
        <v>393</v>
      </c>
      <c r="C147" s="57" t="s">
        <v>391</v>
      </c>
      <c r="F147" s="59"/>
    </row>
    <row r="148" spans="1:3" ht="12.75">
      <c r="A148" t="str">
        <f t="shared" si="2"/>
        <v>Deinvestitionen</v>
      </c>
      <c r="B148" s="57" t="s">
        <v>201</v>
      </c>
      <c r="C148" s="57" t="s">
        <v>195</v>
      </c>
    </row>
    <row r="149" spans="1:3" ht="12.75">
      <c r="A149" t="str">
        <f t="shared" si="2"/>
        <v>einmalige Beiträge</v>
      </c>
      <c r="B149" s="57" t="s">
        <v>178</v>
      </c>
      <c r="C149" s="57" t="s">
        <v>97</v>
      </c>
    </row>
    <row r="150" spans="1:3" ht="12.75">
      <c r="A150" t="str">
        <f t="shared" si="2"/>
        <v>neue Schulden</v>
      </c>
      <c r="B150" s="57" t="s">
        <v>29</v>
      </c>
      <c r="C150" s="57" t="s">
        <v>98</v>
      </c>
    </row>
    <row r="151" spans="1:4" ht="12.75">
      <c r="A151" t="str">
        <f t="shared" si="2"/>
        <v>Kapitaleinlagen </v>
      </c>
      <c r="B151" s="57" t="s">
        <v>179</v>
      </c>
      <c r="C151" s="57" t="s">
        <v>193</v>
      </c>
      <c r="D151" s="131"/>
    </row>
    <row r="152" spans="1:3" ht="12.75">
      <c r="A152" t="str">
        <f t="shared" si="2"/>
        <v>Ausserordentliche Einnahmen</v>
      </c>
      <c r="B152" t="s">
        <v>255</v>
      </c>
      <c r="C152" t="s">
        <v>375</v>
      </c>
    </row>
    <row r="153" spans="1:3" ht="12.75">
      <c r="A153" t="str">
        <f t="shared" si="2"/>
        <v>Ausserordentliche Ausgaben</v>
      </c>
      <c r="B153" t="s">
        <v>254</v>
      </c>
      <c r="C153" t="s">
        <v>376</v>
      </c>
    </row>
    <row r="154" spans="1:3" ht="12.75">
      <c r="A154" t="str">
        <f t="shared" si="2"/>
        <v>Investitionsbeiträge</v>
      </c>
      <c r="B154" t="s">
        <v>257</v>
      </c>
      <c r="C154" t="s">
        <v>290</v>
      </c>
    </row>
    <row r="155" spans="1:3" ht="12.75">
      <c r="A155" t="str">
        <f t="shared" si="2"/>
        <v>Verkauf Finanzanlagen</v>
      </c>
      <c r="B155" s="57" t="s">
        <v>259</v>
      </c>
      <c r="C155" s="57" t="s">
        <v>348</v>
      </c>
    </row>
    <row r="156" spans="1:3" ht="12.75">
      <c r="A156" t="str">
        <f t="shared" si="2"/>
        <v>Total Desinvest., Finanzierungsb.</v>
      </c>
      <c r="B156" s="57" t="s">
        <v>394</v>
      </c>
      <c r="C156" s="57" t="s">
        <v>392</v>
      </c>
    </row>
    <row r="157" spans="1:3" ht="12.75">
      <c r="A157" t="str">
        <f t="shared" si="2"/>
        <v>Total Einnahmen</v>
      </c>
      <c r="B157" s="57" t="s">
        <v>30</v>
      </c>
      <c r="C157" s="57" t="s">
        <v>99</v>
      </c>
    </row>
    <row r="158" spans="1:3" ht="12.75">
      <c r="A158" t="str">
        <f t="shared" si="2"/>
        <v>Ausgangslage</v>
      </c>
      <c r="B158" s="57" t="s">
        <v>31</v>
      </c>
      <c r="C158" s="57" t="s">
        <v>100</v>
      </c>
    </row>
    <row r="159" spans="1:3" ht="12.75">
      <c r="A159" t="str">
        <f t="shared" si="2"/>
        <v>Kasse</v>
      </c>
      <c r="B159" s="57" t="s">
        <v>32</v>
      </c>
      <c r="C159" s="57" t="s">
        <v>101</v>
      </c>
    </row>
    <row r="160" spans="1:3" ht="12.75">
      <c r="A160" t="str">
        <f t="shared" si="2"/>
        <v>Post-Konto</v>
      </c>
      <c r="B160" s="57" t="s">
        <v>143</v>
      </c>
      <c r="C160" s="57" t="s">
        <v>121</v>
      </c>
    </row>
    <row r="161" spans="1:5" ht="12.75">
      <c r="A161" t="str">
        <f t="shared" si="2"/>
        <v>Kontenkorrent Debitor (aktiv)</v>
      </c>
      <c r="B161" s="57" t="s">
        <v>421</v>
      </c>
      <c r="C161" s="57" t="s">
        <v>422</v>
      </c>
      <c r="E161" s="57"/>
    </row>
    <row r="162" spans="1:3" ht="12.75">
      <c r="A162" t="str">
        <f t="shared" si="2"/>
        <v>Sparkonto</v>
      </c>
      <c r="B162" s="57" t="s">
        <v>144</v>
      </c>
      <c r="C162" s="57" t="s">
        <v>107</v>
      </c>
    </row>
    <row r="163" spans="1:3" ht="12.75">
      <c r="A163" t="str">
        <f t="shared" si="2"/>
        <v>Kontokorrent Kreditor (passiv)</v>
      </c>
      <c r="B163" s="57" t="s">
        <v>145</v>
      </c>
      <c r="C163" s="57" t="s">
        <v>108</v>
      </c>
    </row>
    <row r="164" spans="1:3" ht="12.75">
      <c r="A164" t="str">
        <f t="shared" si="2"/>
        <v>Total</v>
      </c>
      <c r="B164" s="57" t="s">
        <v>70</v>
      </c>
      <c r="C164" s="57" t="s">
        <v>70</v>
      </c>
    </row>
    <row r="165" spans="1:3" ht="12.75">
      <c r="A165" t="str">
        <f t="shared" si="2"/>
        <v>Veränderung der Liquidität</v>
      </c>
      <c r="B165" s="57" t="s">
        <v>35</v>
      </c>
      <c r="C165" s="57" t="s">
        <v>102</v>
      </c>
    </row>
    <row r="166" spans="1:3" ht="12.75">
      <c r="A166" t="str">
        <f t="shared" si="2"/>
        <v>Ausgangslage</v>
      </c>
      <c r="B166" s="57" t="s">
        <v>4</v>
      </c>
      <c r="C166" s="57" t="s">
        <v>100</v>
      </c>
    </row>
    <row r="167" spans="1:3" ht="12.75">
      <c r="A167" t="str">
        <f t="shared" si="2"/>
        <v>Einnahmen</v>
      </c>
      <c r="B167" s="57" t="s">
        <v>20</v>
      </c>
      <c r="C167" s="57" t="s">
        <v>88</v>
      </c>
    </row>
    <row r="168" spans="1:3" ht="12.75">
      <c r="A168" t="str">
        <f t="shared" si="2"/>
        <v>Ausgaben</v>
      </c>
      <c r="B168" s="57" t="s">
        <v>3</v>
      </c>
      <c r="C168" s="57" t="s">
        <v>52</v>
      </c>
    </row>
    <row r="169" spans="1:3" ht="12.75">
      <c r="A169" t="str">
        <f t="shared" si="2"/>
        <v>Saldo</v>
      </c>
      <c r="B169" s="57" t="s">
        <v>36</v>
      </c>
      <c r="C169" s="57" t="s">
        <v>132</v>
      </c>
    </row>
    <row r="170" spans="1:3" ht="12.75">
      <c r="A170" t="str">
        <f t="shared" si="2"/>
        <v>Kumulierte Salden (ohne Zinsen)</v>
      </c>
      <c r="B170" s="57" t="s">
        <v>37</v>
      </c>
      <c r="C170" s="57" t="s">
        <v>437</v>
      </c>
    </row>
    <row r="171" spans="1:3" ht="12.75">
      <c r="A171" t="str">
        <f t="shared" si="2"/>
        <v>Zinssatz der Debitoren</v>
      </c>
      <c r="B171" s="57" t="s">
        <v>38</v>
      </c>
      <c r="C171" s="57" t="s">
        <v>103</v>
      </c>
    </row>
    <row r="172" spans="1:3" ht="12.75">
      <c r="A172" t="str">
        <f t="shared" si="2"/>
        <v>Zinssatz der Kreditoren</v>
      </c>
      <c r="B172" s="57" t="s">
        <v>39</v>
      </c>
      <c r="C172" s="57" t="s">
        <v>104</v>
      </c>
    </row>
    <row r="173" spans="1:3" ht="12.75">
      <c r="A173" t="str">
        <f t="shared" si="2"/>
        <v>Debitorenzins</v>
      </c>
      <c r="B173" s="57" t="s">
        <v>40</v>
      </c>
      <c r="C173" s="57" t="s">
        <v>105</v>
      </c>
    </row>
    <row r="174" spans="1:3" ht="12.75">
      <c r="A174" t="str">
        <f t="shared" si="2"/>
        <v>Kreditorenzins</v>
      </c>
      <c r="B174" s="57" t="s">
        <v>41</v>
      </c>
      <c r="C174" s="57" t="s">
        <v>106</v>
      </c>
    </row>
    <row r="175" spans="1:3" ht="12.75">
      <c r="A175" t="str">
        <f t="shared" si="2"/>
        <v>Kumulierte Salden (mit Zinsen)</v>
      </c>
      <c r="B175" s="57" t="s">
        <v>42</v>
      </c>
      <c r="C175" s="57" t="s">
        <v>438</v>
      </c>
    </row>
    <row r="176" spans="1:3" ht="12.75">
      <c r="A176" t="str">
        <f t="shared" si="2"/>
        <v>kurzfristige Entwicklung des Umlaufvermögen</v>
      </c>
      <c r="B176" s="57" t="s">
        <v>43</v>
      </c>
      <c r="C176" s="57" t="s">
        <v>122</v>
      </c>
    </row>
    <row r="177" spans="1:3" ht="12.75">
      <c r="A177" t="str">
        <f t="shared" si="2"/>
        <v>Nettomonetäres Umlaufvermögen zu Beginn</v>
      </c>
      <c r="B177" s="57" t="s">
        <v>44</v>
      </c>
      <c r="C177" s="57" t="s">
        <v>123</v>
      </c>
    </row>
    <row r="178" spans="1:3" ht="12.75">
      <c r="A178" t="str">
        <f t="shared" si="2"/>
        <v>kurzfristig verfügbar im Januar</v>
      </c>
      <c r="B178" s="57" t="s">
        <v>425</v>
      </c>
      <c r="C178" s="57" t="s">
        <v>426</v>
      </c>
    </row>
    <row r="179" spans="1:3" ht="12.75">
      <c r="A179" t="str">
        <f t="shared" si="2"/>
        <v>kurzfristig verfügbar im Dezember</v>
      </c>
      <c r="B179" s="57" t="s">
        <v>427</v>
      </c>
      <c r="C179" s="57" t="s">
        <v>428</v>
      </c>
    </row>
    <row r="180" spans="1:3" ht="12.75">
      <c r="A180" t="str">
        <f t="shared" si="2"/>
        <v>Debitoren</v>
      </c>
      <c r="B180" s="57" t="s">
        <v>46</v>
      </c>
      <c r="C180" s="57" t="s">
        <v>109</v>
      </c>
    </row>
    <row r="181" spans="1:3" ht="12.75">
      <c r="A181" t="str">
        <f t="shared" si="2"/>
        <v>Kreditoren</v>
      </c>
      <c r="B181" s="57" t="s">
        <v>47</v>
      </c>
      <c r="C181" s="57" t="s">
        <v>110</v>
      </c>
    </row>
    <row r="182" spans="1:3" ht="12.75">
      <c r="A182" t="str">
        <f t="shared" si="2"/>
        <v>Kontokorrent passiv</v>
      </c>
      <c r="B182" s="57" t="s">
        <v>167</v>
      </c>
      <c r="C182" s="57" t="s">
        <v>111</v>
      </c>
    </row>
    <row r="183" spans="1:3" ht="12.75">
      <c r="A183" t="str">
        <f t="shared" si="2"/>
        <v>Nettomonetäres Umlaufvermögen am Ende</v>
      </c>
      <c r="B183" s="57" t="s">
        <v>45</v>
      </c>
      <c r="C183" s="57" t="s">
        <v>124</v>
      </c>
    </row>
    <row r="184" spans="1:3" ht="12.75">
      <c r="A184" t="str">
        <f t="shared" si="2"/>
        <v>Kumulierte Salden im Dezember</v>
      </c>
      <c r="B184" s="57" t="s">
        <v>131</v>
      </c>
      <c r="C184" s="57" t="s">
        <v>439</v>
      </c>
    </row>
    <row r="185" spans="1:3" ht="12.75">
      <c r="A185" t="str">
        <f t="shared" si="2"/>
        <v>Debitoren zum Einkassieren</v>
      </c>
      <c r="B185" s="57" t="s">
        <v>49</v>
      </c>
      <c r="C185" s="57" t="s">
        <v>113</v>
      </c>
    </row>
    <row r="186" spans="1:3" ht="12.75">
      <c r="A186" t="str">
        <f t="shared" si="2"/>
        <v>Kreditoren zum Zahlen</v>
      </c>
      <c r="B186" s="57" t="s">
        <v>51</v>
      </c>
      <c r="C186" s="57" t="s">
        <v>112</v>
      </c>
    </row>
    <row r="187" spans="1:3" ht="12.75">
      <c r="A187" t="str">
        <f t="shared" si="2"/>
        <v>Quartal</v>
      </c>
      <c r="B187" s="57" t="s">
        <v>146</v>
      </c>
      <c r="C187" s="57" t="s">
        <v>125</v>
      </c>
    </row>
    <row r="188" spans="1:3" ht="12.75">
      <c r="A188" t="str">
        <f t="shared" si="2"/>
        <v>Veränderung der monatlichen Liquidität</v>
      </c>
      <c r="B188" s="57" t="s">
        <v>56</v>
      </c>
      <c r="C188" s="57" t="s">
        <v>130</v>
      </c>
    </row>
    <row r="189" spans="1:3" ht="15.75">
      <c r="A189" t="str">
        <f t="shared" si="2"/>
        <v>1.</v>
      </c>
      <c r="B189" s="57" t="s">
        <v>152</v>
      </c>
      <c r="C189" s="60" t="s">
        <v>116</v>
      </c>
    </row>
    <row r="190" spans="1:3" ht="15.75">
      <c r="A190" t="str">
        <f t="shared" si="2"/>
        <v>2.</v>
      </c>
      <c r="B190" s="57" t="s">
        <v>153</v>
      </c>
      <c r="C190" s="60" t="s">
        <v>117</v>
      </c>
    </row>
    <row r="191" spans="1:3" ht="15.75">
      <c r="A191" t="str">
        <f t="shared" si="2"/>
        <v>3.</v>
      </c>
      <c r="B191" s="57" t="s">
        <v>154</v>
      </c>
      <c r="C191" s="60" t="s">
        <v>118</v>
      </c>
    </row>
    <row r="192" spans="1:3" ht="15.75">
      <c r="A192" t="str">
        <f t="shared" si="2"/>
        <v>4.</v>
      </c>
      <c r="B192" s="57" t="s">
        <v>155</v>
      </c>
      <c r="C192" s="60" t="s">
        <v>119</v>
      </c>
    </row>
    <row r="193" spans="1:3" ht="12.75">
      <c r="A193" t="str">
        <f t="shared" si="2"/>
        <v>Version 3.1 - in Zusammenarbeit mit Grangeneuve</v>
      </c>
      <c r="B193" t="s">
        <v>460</v>
      </c>
      <c r="C193" t="s">
        <v>461</v>
      </c>
    </row>
    <row r="194" spans="1:3" ht="12.75">
      <c r="A194" t="str">
        <f t="shared" si="2"/>
        <v>KURZFASSUNG / ZUSAMMENFASSUNG</v>
      </c>
      <c r="B194" s="57" t="s">
        <v>386</v>
      </c>
      <c r="C194" s="60" t="s">
        <v>387</v>
      </c>
    </row>
    <row r="195" spans="1:3" ht="12.75">
      <c r="A195" t="str">
        <f t="shared" si="2"/>
        <v>monetäre Flüsse</v>
      </c>
      <c r="B195" s="57" t="s">
        <v>440</v>
      </c>
      <c r="C195" s="60" t="s">
        <v>441</v>
      </c>
    </row>
    <row r="196" spans="1:3" ht="12.75">
      <c r="A196" t="str">
        <f t="shared" si="2"/>
        <v>UMSATZBEREICH UNTERNEHMEN UND PRIVAT</v>
      </c>
      <c r="B196" s="57" t="s">
        <v>236</v>
      </c>
      <c r="C196" s="60" t="s">
        <v>276</v>
      </c>
    </row>
    <row r="197" spans="1:3" ht="12.75">
      <c r="A197" t="str">
        <f t="shared" si="2"/>
        <v>Verkäufe von Produkten und Dienstleistungen</v>
      </c>
      <c r="B197" t="s">
        <v>361</v>
      </c>
      <c r="C197" s="61" t="s">
        <v>277</v>
      </c>
    </row>
    <row r="198" spans="1:3" ht="12.75">
      <c r="A198" t="str">
        <f aca="true" t="shared" si="3" ref="A198:A231">IF($A$1=1,B198,C198)</f>
        <v>Direktzahlungen</v>
      </c>
      <c r="B198" t="s">
        <v>238</v>
      </c>
      <c r="C198" s="61" t="s">
        <v>194</v>
      </c>
    </row>
    <row r="199" spans="1:3" ht="12.75">
      <c r="A199" t="str">
        <f t="shared" si="3"/>
        <v>Ausgaben von Direktkosten &amp; von Betriebsausgaben</v>
      </c>
      <c r="B199" t="s">
        <v>382</v>
      </c>
      <c r="C199" t="s">
        <v>383</v>
      </c>
    </row>
    <row r="200" spans="1:3" ht="12.75">
      <c r="A200" t="str">
        <f t="shared" si="3"/>
        <v>Personalausgaben</v>
      </c>
      <c r="B200" t="s">
        <v>239</v>
      </c>
      <c r="C200" t="s">
        <v>278</v>
      </c>
    </row>
    <row r="201" spans="1:3" ht="12.75">
      <c r="A201" t="str">
        <f t="shared" si="3"/>
        <v>Betriebsausgaben</v>
      </c>
      <c r="B201" t="s">
        <v>381</v>
      </c>
      <c r="C201" t="s">
        <v>380</v>
      </c>
    </row>
    <row r="202" spans="1:3" ht="12.75">
      <c r="A202" t="str">
        <f t="shared" si="3"/>
        <v>Mittelfluss Betrieb vor Zinsen</v>
      </c>
      <c r="B202" t="s">
        <v>379</v>
      </c>
      <c r="C202" t="s">
        <v>279</v>
      </c>
    </row>
    <row r="203" spans="1:3" ht="12.75">
      <c r="A203" t="str">
        <f t="shared" si="3"/>
        <v>Einnahmen aus betriebsfremde, einmalige, ausserordentliche und periodenfremde Aktivitäten</v>
      </c>
      <c r="B203" t="s">
        <v>266</v>
      </c>
      <c r="C203" t="s">
        <v>280</v>
      </c>
    </row>
    <row r="204" spans="1:3" ht="12.75">
      <c r="A204" t="str">
        <f t="shared" si="3"/>
        <v>Ausgaben aus betriebsfremde, einmalige, ausserordentliche und periodenfremde Aktivitäten</v>
      </c>
      <c r="B204" t="s">
        <v>267</v>
      </c>
      <c r="C204" t="s">
        <v>281</v>
      </c>
    </row>
    <row r="205" spans="1:3" ht="12.75">
      <c r="A205" t="str">
        <f t="shared" si="3"/>
        <v>Mittelfluss vor Privat und vor Zinsen</v>
      </c>
      <c r="B205" t="s">
        <v>241</v>
      </c>
      <c r="C205" t="s">
        <v>282</v>
      </c>
    </row>
    <row r="206" spans="1:3" ht="12.75">
      <c r="A206" t="str">
        <f t="shared" si="3"/>
        <v>Mittelfluss unselbständige Aktivitäten</v>
      </c>
      <c r="B206" t="s">
        <v>242</v>
      </c>
      <c r="C206" t="s">
        <v>283</v>
      </c>
    </row>
    <row r="207" spans="1:3" ht="12.75">
      <c r="A207" t="str">
        <f t="shared" si="3"/>
        <v>Netto Privatausgaben / Vorbezüge Teilhaber</v>
      </c>
      <c r="B207" t="s">
        <v>265</v>
      </c>
      <c r="C207" t="s">
        <v>284</v>
      </c>
    </row>
    <row r="208" spans="1:3" ht="12.75">
      <c r="A208" t="str">
        <f t="shared" si="3"/>
        <v>Cash flow (Mittelfluss aus Umsatzbereich)</v>
      </c>
      <c r="B208" t="s">
        <v>243</v>
      </c>
      <c r="C208" t="s">
        <v>285</v>
      </c>
    </row>
    <row r="209" spans="1:3" ht="12.75">
      <c r="A209" t="str">
        <f t="shared" si="3"/>
        <v>INVESTITIONSBEREICH</v>
      </c>
      <c r="B209" t="s">
        <v>244</v>
      </c>
      <c r="C209" t="s">
        <v>286</v>
      </c>
    </row>
    <row r="210" spans="1:3" ht="12.75">
      <c r="A210" t="str">
        <f t="shared" si="3"/>
        <v>Verkauf Anlagevermögen und immaterielle Anlagen</v>
      </c>
      <c r="B210" t="s">
        <v>261</v>
      </c>
      <c r="C210" t="s">
        <v>287</v>
      </c>
    </row>
    <row r="211" spans="1:3" ht="12.75">
      <c r="A211" t="str">
        <f t="shared" si="3"/>
        <v>Zukauf Anlagevermögen und immaterielle Anlagen</v>
      </c>
      <c r="B211" t="s">
        <v>262</v>
      </c>
      <c r="C211" t="s">
        <v>288</v>
      </c>
    </row>
    <row r="212" spans="1:3" ht="12.75">
      <c r="A212" t="str">
        <f t="shared" si="3"/>
        <v>Verkauf / Zukauf Finanzanlagen</v>
      </c>
      <c r="B212" t="s">
        <v>245</v>
      </c>
      <c r="C212" t="s">
        <v>289</v>
      </c>
    </row>
    <row r="213" spans="1:3" ht="12.75">
      <c r="A213" t="str">
        <f t="shared" si="3"/>
        <v>Investitionsbeiträge</v>
      </c>
      <c r="B213" t="s">
        <v>246</v>
      </c>
      <c r="C213" t="s">
        <v>290</v>
      </c>
    </row>
    <row r="214" spans="1:3" ht="12.75">
      <c r="A214" t="str">
        <f t="shared" si="3"/>
        <v>Finanzierungsüberschuss oder - manko vor Zinsen</v>
      </c>
      <c r="B214" t="s">
        <v>247</v>
      </c>
      <c r="C214" t="s">
        <v>291</v>
      </c>
    </row>
    <row r="215" spans="1:3" ht="12.75">
      <c r="A215" t="str">
        <f t="shared" si="3"/>
        <v>FINANZIERUNGSBEREICH</v>
      </c>
      <c r="B215" t="s">
        <v>248</v>
      </c>
      <c r="C215" t="s">
        <v>292</v>
      </c>
    </row>
    <row r="216" spans="1:3" ht="12.75">
      <c r="A216" t="str">
        <f t="shared" si="3"/>
        <v>Neuaufnahme langfristiges Fremdkapital Betrieb</v>
      </c>
      <c r="B216" t="s">
        <v>263</v>
      </c>
      <c r="C216" t="s">
        <v>293</v>
      </c>
    </row>
    <row r="217" spans="1:3" ht="12.75">
      <c r="A217" t="str">
        <f t="shared" si="3"/>
        <v>Tilgung langfristiges Fremdkapital Betrieb</v>
      </c>
      <c r="B217" t="s">
        <v>264</v>
      </c>
      <c r="C217" t="s">
        <v>294</v>
      </c>
    </row>
    <row r="218" spans="1:3" ht="12.75">
      <c r="A218" t="str">
        <f t="shared" si="3"/>
        <v>Erfolge betrieblicher Finanzanlagen</v>
      </c>
      <c r="B218" t="s">
        <v>249</v>
      </c>
      <c r="C218" t="s">
        <v>295</v>
      </c>
    </row>
    <row r="219" spans="1:3" ht="12.75">
      <c r="A219" t="str">
        <f t="shared" si="3"/>
        <v>Zinsen und übriger Finanzaufwand Betrieb</v>
      </c>
      <c r="B219" t="s">
        <v>250</v>
      </c>
      <c r="C219" t="s">
        <v>296</v>
      </c>
    </row>
    <row r="220" spans="1:3" ht="12.75">
      <c r="A220" t="str">
        <f t="shared" si="3"/>
        <v>Private Kapitaleinlagen</v>
      </c>
      <c r="B220" t="s">
        <v>251</v>
      </c>
      <c r="C220" t="s">
        <v>297</v>
      </c>
    </row>
    <row r="221" spans="1:3" ht="12.75">
      <c r="A221" t="str">
        <f t="shared" si="3"/>
        <v>Private Kapitalrückzüge</v>
      </c>
      <c r="B221" t="s">
        <v>252</v>
      </c>
      <c r="C221" t="s">
        <v>298</v>
      </c>
    </row>
    <row r="222" spans="1:3" ht="12.75">
      <c r="A222" t="str">
        <f t="shared" si="3"/>
        <v>Veränderung Nettomonetäres Umlaufsvermögen (NMUV)</v>
      </c>
      <c r="B222" t="s">
        <v>253</v>
      </c>
      <c r="C222" t="s">
        <v>299</v>
      </c>
    </row>
    <row r="223" spans="1:3" ht="12.75">
      <c r="A223" t="str">
        <f t="shared" si="3"/>
        <v>Franken</v>
      </c>
      <c r="B223" t="s">
        <v>274</v>
      </c>
      <c r="C223" t="s">
        <v>275</v>
      </c>
    </row>
    <row r="224" spans="1:3" ht="12.75">
      <c r="A224" t="str">
        <f t="shared" si="3"/>
        <v>Details der Ausgaben</v>
      </c>
      <c r="B224" t="s">
        <v>407</v>
      </c>
      <c r="C224" t="s">
        <v>377</v>
      </c>
    </row>
    <row r="225" spans="1:3" ht="12.75">
      <c r="A225" t="str">
        <f t="shared" si="3"/>
        <v>Saldo der Liquidität nach einem Jach</v>
      </c>
      <c r="B225" t="s">
        <v>365</v>
      </c>
      <c r="C225" t="s">
        <v>366</v>
      </c>
    </row>
    <row r="226" spans="1:3" ht="12.75">
      <c r="A226" t="str">
        <f t="shared" si="3"/>
        <v>Aufwand Geschäftsimmobilien</v>
      </c>
      <c r="B226" t="s">
        <v>408</v>
      </c>
      <c r="C226" t="s">
        <v>409</v>
      </c>
    </row>
    <row r="227" spans="1:3" ht="12.75">
      <c r="A227" t="str">
        <f t="shared" si="3"/>
        <v>Total Aufwand Geschäftsimmobilien</v>
      </c>
      <c r="B227" t="s">
        <v>410</v>
      </c>
      <c r="C227" t="s">
        <v>411</v>
      </c>
    </row>
    <row r="228" spans="1:3" ht="12.75">
      <c r="A228" t="str">
        <f t="shared" si="3"/>
        <v>Kumulierte Salden</v>
      </c>
      <c r="B228" t="s">
        <v>429</v>
      </c>
      <c r="C228" t="s">
        <v>436</v>
      </c>
    </row>
    <row r="229" spans="1:3" ht="12.75">
      <c r="A229" t="str">
        <f t="shared" si="3"/>
        <v>Veränderung kurzfristig verfügbar Anfang/Ende des Jahres</v>
      </c>
      <c r="B229" t="s">
        <v>430</v>
      </c>
      <c r="C229" t="s">
        <v>431</v>
      </c>
    </row>
    <row r="230" spans="1:3" ht="12.75">
      <c r="A230" t="str">
        <f t="shared" si="3"/>
        <v>Veränderung Debitoren (Summe der Einnahmen) Anfang/Ende des Jahres</v>
      </c>
      <c r="B230" t="s">
        <v>432</v>
      </c>
      <c r="C230" t="s">
        <v>433</v>
      </c>
    </row>
    <row r="231" spans="1:3" ht="12.75">
      <c r="A231" t="str">
        <f t="shared" si="3"/>
        <v>Veränderung Kreditoren Anfang/Ende des Jahres</v>
      </c>
      <c r="B231" t="s">
        <v>434</v>
      </c>
      <c r="C231" t="s">
        <v>435</v>
      </c>
    </row>
    <row r="232" spans="1:3" ht="12.75">
      <c r="A232" t="str">
        <f>IF($A$1=1,B232,C232)</f>
        <v>Nebenbetrieb</v>
      </c>
      <c r="B232" t="s">
        <v>443</v>
      </c>
      <c r="C232" t="s">
        <v>442</v>
      </c>
    </row>
    <row r="233" spans="1:3" ht="12.75">
      <c r="A233" t="str">
        <f>IF($A$1=1,B233,C233)</f>
        <v>Einnahmen Liegenschaften</v>
      </c>
      <c r="B233" t="s">
        <v>456</v>
      </c>
      <c r="C233" t="s">
        <v>457</v>
      </c>
    </row>
    <row r="234" spans="1:3" ht="12.75">
      <c r="A234" t="str">
        <f>IF($A$1=1,B234,C234)</f>
        <v>(ink. Erfolg betrieb. Liegenschaften)</v>
      </c>
      <c r="B234" t="s">
        <v>454</v>
      </c>
      <c r="C234" t="s">
        <v>455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Point Yann</dc:creator>
  <cp:keywords/>
  <dc:description/>
  <cp:lastModifiedBy>Jaccard Léonore</cp:lastModifiedBy>
  <cp:lastPrinted>2024-04-30T07:49:14Z</cp:lastPrinted>
  <dcterms:created xsi:type="dcterms:W3CDTF">1998-02-20T09:42:07Z</dcterms:created>
  <dcterms:modified xsi:type="dcterms:W3CDTF">2024-04-30T08:59:54Z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0x01010080129E088457C640A1EE4D8BEF0E0D0E</vt:lpwstr>
  </property>
</Properties>
</file>